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noyoichi\年代問わず不変のもの\設計理論関係\軽量クランク\"/>
    </mc:Choice>
  </mc:AlternateContent>
  <xr:revisionPtr revIDLastSave="0" documentId="13_ncr:1_{15883F5D-173F-40FA-B5D1-3BF59A351ADB}" xr6:coauthVersionLast="47" xr6:coauthVersionMax="47" xr10:uidLastSave="{00000000-0000-0000-0000-000000000000}"/>
  <bookViews>
    <workbookView xWindow="-108" yWindow="-108" windowWidth="23256" windowHeight="25536" activeTab="3" xr2:uid="{00000000-000D-0000-FFFF-FFFF00000000}"/>
  </bookViews>
  <sheets>
    <sheet name="振動の計算" sheetId="2" r:id="rId1"/>
    <sheet name="重さ" sheetId="1" r:id="rId2"/>
    <sheet name="振動の計算グラフ" sheetId="4" r:id="rId3"/>
    <sheet name="因みにいろいろ設計してみると" sheetId="5" r:id="rId4"/>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42" i="2" l="1"/>
  <c r="W80" i="4"/>
  <c r="W81" i="4"/>
  <c r="D3" i="4"/>
  <c r="E3" i="4"/>
  <c r="E5" i="4" s="1"/>
  <c r="F3" i="4"/>
  <c r="F5" i="4" s="1"/>
  <c r="G3" i="4"/>
  <c r="G5" i="4" s="1"/>
  <c r="H3" i="4"/>
  <c r="I3" i="4"/>
  <c r="I5" i="4" s="1"/>
  <c r="J3" i="4"/>
  <c r="K3" i="4"/>
  <c r="L3" i="4"/>
  <c r="M3" i="4"/>
  <c r="M5" i="4" s="1"/>
  <c r="N3" i="4"/>
  <c r="N5" i="4" s="1"/>
  <c r="O3" i="4"/>
  <c r="O5" i="4" s="1"/>
  <c r="P3" i="4"/>
  <c r="P5" i="4" s="1"/>
  <c r="Q3" i="4"/>
  <c r="Q5" i="4" s="1"/>
  <c r="R3" i="4"/>
  <c r="S3" i="4"/>
  <c r="T3" i="4"/>
  <c r="U3" i="4"/>
  <c r="U5" i="4" s="1"/>
  <c r="V3" i="4"/>
  <c r="V5" i="4" s="1"/>
  <c r="X3" i="4"/>
  <c r="X5" i="4" s="1"/>
  <c r="Y3" i="4"/>
  <c r="Z3" i="4"/>
  <c r="Z5" i="4" s="1"/>
  <c r="AA3" i="4"/>
  <c r="AB3" i="4"/>
  <c r="AC3" i="4"/>
  <c r="AD3" i="4"/>
  <c r="AD5" i="4" s="1"/>
  <c r="AE3" i="4"/>
  <c r="AE5" i="4" s="1"/>
  <c r="AF3" i="4"/>
  <c r="AF5" i="4" s="1"/>
  <c r="AG3" i="4"/>
  <c r="AH3" i="4"/>
  <c r="AH5" i="4" s="1"/>
  <c r="AI3" i="4"/>
  <c r="H5" i="4"/>
  <c r="J5" i="4"/>
  <c r="K5" i="4"/>
  <c r="R5" i="4"/>
  <c r="S5" i="4"/>
  <c r="Y5" i="4"/>
  <c r="AB5" i="4"/>
  <c r="AC5" i="4"/>
  <c r="AG5" i="4"/>
  <c r="D7" i="4"/>
  <c r="D8" i="4" s="1"/>
  <c r="D9" i="4" s="1"/>
  <c r="E7" i="4"/>
  <c r="E8" i="4" s="1"/>
  <c r="E9" i="4" s="1"/>
  <c r="F7" i="4"/>
  <c r="G7" i="4"/>
  <c r="H7" i="4"/>
  <c r="H8" i="4" s="1"/>
  <c r="H9" i="4" s="1"/>
  <c r="I7" i="4"/>
  <c r="J7" i="4"/>
  <c r="J8" i="4" s="1"/>
  <c r="J9" i="4" s="1"/>
  <c r="K7" i="4"/>
  <c r="K8" i="4" s="1"/>
  <c r="K9" i="4" s="1"/>
  <c r="L7" i="4"/>
  <c r="L8" i="4" s="1"/>
  <c r="L9" i="4" s="1"/>
  <c r="L42" i="4" s="1"/>
  <c r="M7" i="4"/>
  <c r="M8" i="4" s="1"/>
  <c r="M9" i="4" s="1"/>
  <c r="N7" i="4"/>
  <c r="N8" i="4" s="1"/>
  <c r="N9" i="4" s="1"/>
  <c r="O7" i="4"/>
  <c r="P7" i="4"/>
  <c r="P8" i="4" s="1"/>
  <c r="P9" i="4" s="1"/>
  <c r="Q7" i="4"/>
  <c r="Q8" i="4" s="1"/>
  <c r="Q9" i="4" s="1"/>
  <c r="R7" i="4"/>
  <c r="R8" i="4" s="1"/>
  <c r="R9" i="4" s="1"/>
  <c r="S7" i="4"/>
  <c r="S8" i="4" s="1"/>
  <c r="S9" i="4" s="1"/>
  <c r="T7" i="4"/>
  <c r="U7" i="4"/>
  <c r="U8" i="4" s="1"/>
  <c r="U9" i="4" s="1"/>
  <c r="V7" i="4"/>
  <c r="V8" i="4" s="1"/>
  <c r="V9" i="4" s="1"/>
  <c r="V42" i="4" s="1"/>
  <c r="X7" i="4"/>
  <c r="X8" i="4" s="1"/>
  <c r="X9" i="4" s="1"/>
  <c r="Y7" i="4"/>
  <c r="Y8" i="4" s="1"/>
  <c r="Y9" i="4" s="1"/>
  <c r="Z7" i="4"/>
  <c r="Z8" i="4" s="1"/>
  <c r="Z9" i="4" s="1"/>
  <c r="AA7" i="4"/>
  <c r="AA8" i="4" s="1"/>
  <c r="AA9" i="4" s="1"/>
  <c r="AB7" i="4"/>
  <c r="AB8" i="4" s="1"/>
  <c r="AB9" i="4" s="1"/>
  <c r="AC7" i="4"/>
  <c r="AC8" i="4" s="1"/>
  <c r="AC9" i="4" s="1"/>
  <c r="AD7" i="4"/>
  <c r="AD8" i="4" s="1"/>
  <c r="AD9" i="4" s="1"/>
  <c r="AE7" i="4"/>
  <c r="AE8" i="4" s="1"/>
  <c r="AE9" i="4" s="1"/>
  <c r="AF7" i="4"/>
  <c r="AF8" i="4" s="1"/>
  <c r="AF9" i="4" s="1"/>
  <c r="AG7" i="4"/>
  <c r="AG8" i="4" s="1"/>
  <c r="AG9" i="4" s="1"/>
  <c r="AH7" i="4"/>
  <c r="AH8" i="4" s="1"/>
  <c r="AH9" i="4" s="1"/>
  <c r="AI7" i="4"/>
  <c r="F8" i="4"/>
  <c r="F9" i="4" s="1"/>
  <c r="G8" i="4"/>
  <c r="G9" i="4" s="1"/>
  <c r="I8" i="4"/>
  <c r="I9" i="4" s="1"/>
  <c r="O8" i="4"/>
  <c r="O9" i="4" s="1"/>
  <c r="T8" i="4"/>
  <c r="T9" i="4" s="1"/>
  <c r="AI8" i="4"/>
  <c r="AI9" i="4" s="1"/>
  <c r="D11" i="4"/>
  <c r="D24" i="4" s="1"/>
  <c r="D28" i="4" s="1"/>
  <c r="D36" i="4" s="1"/>
  <c r="E11" i="4"/>
  <c r="F11" i="4"/>
  <c r="G11" i="4"/>
  <c r="G24" i="4" s="1"/>
  <c r="G28" i="4" s="1"/>
  <c r="G36" i="4" s="1"/>
  <c r="H11" i="4"/>
  <c r="I11" i="4"/>
  <c r="J11" i="4"/>
  <c r="J24" i="4" s="1"/>
  <c r="J28" i="4" s="1"/>
  <c r="J36" i="4" s="1"/>
  <c r="K11" i="4"/>
  <c r="L11" i="4"/>
  <c r="L24" i="4" s="1"/>
  <c r="L28" i="4" s="1"/>
  <c r="L36" i="4" s="1"/>
  <c r="M11" i="4"/>
  <c r="N11" i="4"/>
  <c r="O11" i="4"/>
  <c r="O24" i="4" s="1"/>
  <c r="O28" i="4" s="1"/>
  <c r="O36" i="4" s="1"/>
  <c r="P11" i="4"/>
  <c r="Q11" i="4"/>
  <c r="R11" i="4"/>
  <c r="S11" i="4"/>
  <c r="T11" i="4"/>
  <c r="U11" i="4"/>
  <c r="V11" i="4"/>
  <c r="X11" i="4"/>
  <c r="Y11" i="4"/>
  <c r="Z11" i="4"/>
  <c r="AA11" i="4"/>
  <c r="AB11" i="4"/>
  <c r="AC11" i="4"/>
  <c r="AD11" i="4"/>
  <c r="AD24" i="4" s="1"/>
  <c r="AD28" i="4" s="1"/>
  <c r="AD36" i="4" s="1"/>
  <c r="AE11" i="4"/>
  <c r="AE24" i="4" s="1"/>
  <c r="AE28" i="4" s="1"/>
  <c r="AE36" i="4" s="1"/>
  <c r="AF11" i="4"/>
  <c r="AG11" i="4"/>
  <c r="AH11" i="4"/>
  <c r="AI11" i="4"/>
  <c r="AI24" i="4" s="1"/>
  <c r="AI28" i="4" s="1"/>
  <c r="AI36" i="4" s="1"/>
  <c r="D12" i="4"/>
  <c r="E12" i="4"/>
  <c r="E21" i="4" s="1"/>
  <c r="F12" i="4"/>
  <c r="F21" i="4" s="1"/>
  <c r="G12" i="4"/>
  <c r="G21" i="4" s="1"/>
  <c r="H12" i="4"/>
  <c r="I12" i="4"/>
  <c r="I21" i="4" s="1"/>
  <c r="J12" i="4"/>
  <c r="K12" i="4"/>
  <c r="K21" i="4" s="1"/>
  <c r="L12" i="4"/>
  <c r="M12" i="4"/>
  <c r="M21" i="4" s="1"/>
  <c r="N12" i="4"/>
  <c r="N21" i="4" s="1"/>
  <c r="O12" i="4"/>
  <c r="O21" i="4" s="1"/>
  <c r="O38" i="4" s="1"/>
  <c r="O80" i="4" s="1"/>
  <c r="P12" i="4"/>
  <c r="Q12" i="4"/>
  <c r="R12" i="4"/>
  <c r="R21" i="4" s="1"/>
  <c r="S12" i="4"/>
  <c r="S21" i="4" s="1"/>
  <c r="T12" i="4"/>
  <c r="U12" i="4"/>
  <c r="U21" i="4" s="1"/>
  <c r="V12" i="4"/>
  <c r="V21" i="4" s="1"/>
  <c r="X12" i="4"/>
  <c r="Y12" i="4"/>
  <c r="Z12" i="4"/>
  <c r="AA12" i="4"/>
  <c r="AA21" i="4" s="1"/>
  <c r="AB12" i="4"/>
  <c r="AB21" i="4" s="1"/>
  <c r="AC12" i="4"/>
  <c r="AC21" i="4" s="1"/>
  <c r="AD12" i="4"/>
  <c r="AD21" i="4" s="1"/>
  <c r="AE12" i="4"/>
  <c r="AE21" i="4" s="1"/>
  <c r="AF12" i="4"/>
  <c r="AG12" i="4"/>
  <c r="AH12" i="4"/>
  <c r="AI12" i="4"/>
  <c r="D21" i="4"/>
  <c r="H21" i="4"/>
  <c r="J21" i="4"/>
  <c r="L21" i="4"/>
  <c r="P21" i="4"/>
  <c r="Q21" i="4"/>
  <c r="T21" i="4"/>
  <c r="X21" i="4"/>
  <c r="Y21" i="4"/>
  <c r="Z21" i="4"/>
  <c r="AF21" i="4"/>
  <c r="AG21" i="4"/>
  <c r="AH21" i="4"/>
  <c r="AI21" i="4"/>
  <c r="E24" i="4"/>
  <c r="F24" i="4"/>
  <c r="H24" i="4"/>
  <c r="I24" i="4"/>
  <c r="I28" i="4" s="1"/>
  <c r="I36" i="4" s="1"/>
  <c r="K24" i="4"/>
  <c r="K28" i="4" s="1"/>
  <c r="K36" i="4" s="1"/>
  <c r="M24" i="4"/>
  <c r="N24" i="4"/>
  <c r="P24" i="4"/>
  <c r="Q24" i="4"/>
  <c r="Q28" i="4" s="1"/>
  <c r="Q36" i="4" s="1"/>
  <c r="R24" i="4"/>
  <c r="R28" i="4" s="1"/>
  <c r="R36" i="4" s="1"/>
  <c r="S24" i="4"/>
  <c r="S28" i="4" s="1"/>
  <c r="S36" i="4" s="1"/>
  <c r="T24" i="4"/>
  <c r="T28" i="4" s="1"/>
  <c r="T36" i="4" s="1"/>
  <c r="U24" i="4"/>
  <c r="U28" i="4" s="1"/>
  <c r="U36" i="4" s="1"/>
  <c r="V24" i="4"/>
  <c r="V28" i="4" s="1"/>
  <c r="V36" i="4" s="1"/>
  <c r="X24" i="4"/>
  <c r="Y24" i="4"/>
  <c r="Z24" i="4"/>
  <c r="AA24" i="4"/>
  <c r="AA28" i="4" s="1"/>
  <c r="AA36" i="4" s="1"/>
  <c r="AB24" i="4"/>
  <c r="AC24" i="4"/>
  <c r="AC28" i="4" s="1"/>
  <c r="AC36" i="4" s="1"/>
  <c r="AF24" i="4"/>
  <c r="AF28" i="4" s="1"/>
  <c r="AF36" i="4" s="1"/>
  <c r="AG24" i="4"/>
  <c r="AG28" i="4" s="1"/>
  <c r="AG36" i="4" s="1"/>
  <c r="AH24" i="4"/>
  <c r="E28" i="4"/>
  <c r="F28" i="4"/>
  <c r="F36" i="4" s="1"/>
  <c r="H28" i="4"/>
  <c r="M28" i="4"/>
  <c r="M36" i="4" s="1"/>
  <c r="N28" i="4"/>
  <c r="P28" i="4"/>
  <c r="X28" i="4"/>
  <c r="X36" i="4" s="1"/>
  <c r="Y28" i="4"/>
  <c r="Z28" i="4"/>
  <c r="Z36" i="4" s="1"/>
  <c r="AB28" i="4"/>
  <c r="AB36" i="4" s="1"/>
  <c r="AH28" i="4"/>
  <c r="AH36" i="4" s="1"/>
  <c r="D32" i="4"/>
  <c r="E32" i="4"/>
  <c r="F32" i="4"/>
  <c r="G32" i="4"/>
  <c r="H32" i="4"/>
  <c r="I32" i="4"/>
  <c r="J32" i="4"/>
  <c r="K32" i="4"/>
  <c r="L32" i="4"/>
  <c r="M32" i="4"/>
  <c r="N32" i="4"/>
  <c r="O32" i="4"/>
  <c r="P32" i="4"/>
  <c r="Q32" i="4"/>
  <c r="R32" i="4"/>
  <c r="S32" i="4"/>
  <c r="T32" i="4"/>
  <c r="U32" i="4"/>
  <c r="V32" i="4"/>
  <c r="X32" i="4"/>
  <c r="Y32" i="4"/>
  <c r="Z32" i="4"/>
  <c r="AA32" i="4"/>
  <c r="AB32" i="4"/>
  <c r="AC32" i="4"/>
  <c r="AD32" i="4"/>
  <c r="AE32" i="4"/>
  <c r="AF32" i="4"/>
  <c r="AG32" i="4"/>
  <c r="AH32" i="4"/>
  <c r="AI32" i="4"/>
  <c r="E36" i="4"/>
  <c r="H36" i="4"/>
  <c r="N36" i="4"/>
  <c r="P36" i="4"/>
  <c r="Y36" i="4"/>
  <c r="C3" i="4"/>
  <c r="C32" i="4"/>
  <c r="C24" i="4"/>
  <c r="C28" i="4" s="1"/>
  <c r="C36" i="4" s="1"/>
  <c r="C21" i="4"/>
  <c r="C12" i="4"/>
  <c r="C11" i="4"/>
  <c r="C7" i="4"/>
  <c r="C8" i="4" s="1"/>
  <c r="C9" i="4" s="1"/>
  <c r="C5" i="4"/>
  <c r="C5" i="2"/>
  <c r="C7" i="2" s="1"/>
  <c r="C9" i="2"/>
  <c r="C10" i="2" s="1"/>
  <c r="C11" i="2" s="1"/>
  <c r="C35" i="2" s="1"/>
  <c r="F39" i="4" l="1"/>
  <c r="F81" i="4" s="1"/>
  <c r="F42" i="4"/>
  <c r="M42" i="4"/>
  <c r="M39" i="4"/>
  <c r="M81" i="4" s="1"/>
  <c r="O42" i="4"/>
  <c r="O39" i="4"/>
  <c r="O81" i="4" s="1"/>
  <c r="AB39" i="4"/>
  <c r="AB81" i="4" s="1"/>
  <c r="AB42" i="4"/>
  <c r="E39" i="4"/>
  <c r="E81" i="4" s="1"/>
  <c r="E42" i="4"/>
  <c r="N42" i="4"/>
  <c r="N39" i="4"/>
  <c r="E38" i="4"/>
  <c r="N38" i="4"/>
  <c r="N80" i="4" s="1"/>
  <c r="U42" i="4"/>
  <c r="U39" i="4"/>
  <c r="U81" i="4" s="1"/>
  <c r="U38" i="4"/>
  <c r="U80" i="4" s="1"/>
  <c r="F38" i="4"/>
  <c r="F80" i="4" s="1"/>
  <c r="D39" i="4"/>
  <c r="D81" i="4" s="1"/>
  <c r="D42" i="4"/>
  <c r="AD42" i="4"/>
  <c r="AD38" i="4"/>
  <c r="AD80" i="4" s="1"/>
  <c r="AD39" i="4"/>
  <c r="AD81" i="4" s="1"/>
  <c r="T42" i="4"/>
  <c r="T39" i="4"/>
  <c r="T81" i="4" s="1"/>
  <c r="K38" i="4"/>
  <c r="K80" i="4" s="1"/>
  <c r="K39" i="4"/>
  <c r="K81" i="4" s="1"/>
  <c r="K42" i="4"/>
  <c r="AC39" i="4"/>
  <c r="AC42" i="4"/>
  <c r="AC38" i="4"/>
  <c r="AC80" i="4" s="1"/>
  <c r="T38" i="4"/>
  <c r="D38" i="4"/>
  <c r="D80" i="4" s="1"/>
  <c r="AB38" i="4"/>
  <c r="AA39" i="4"/>
  <c r="AA81" i="4" s="1"/>
  <c r="AA42" i="4"/>
  <c r="G38" i="4"/>
  <c r="G80" i="4" s="1"/>
  <c r="G42" i="4"/>
  <c r="G39" i="4"/>
  <c r="G81" i="4" s="1"/>
  <c r="AE42" i="4"/>
  <c r="AE38" i="4"/>
  <c r="AE80" i="4" s="1"/>
  <c r="H42" i="4"/>
  <c r="H38" i="4"/>
  <c r="H80" i="4" s="1"/>
  <c r="S42" i="4"/>
  <c r="S38" i="4"/>
  <c r="S80" i="4" s="1"/>
  <c r="S39" i="4"/>
  <c r="S81" i="4" s="1"/>
  <c r="AH38" i="4"/>
  <c r="AH80" i="4" s="1"/>
  <c r="AH42" i="4"/>
  <c r="AH39" i="4"/>
  <c r="AH81" i="4" s="1"/>
  <c r="AI42" i="4"/>
  <c r="AI39" i="4"/>
  <c r="AI81" i="4" s="1"/>
  <c r="Z42" i="4"/>
  <c r="Z39" i="4"/>
  <c r="Z81" i="4" s="1"/>
  <c r="Z38" i="4"/>
  <c r="Z80" i="4" s="1"/>
  <c r="P42" i="4"/>
  <c r="P38" i="4"/>
  <c r="P80" i="4" s="1"/>
  <c r="AA38" i="4"/>
  <c r="V39" i="4"/>
  <c r="V81" i="4" s="1"/>
  <c r="L39" i="4"/>
  <c r="L81" i="4" s="1"/>
  <c r="AD40" i="4"/>
  <c r="M38" i="4"/>
  <c r="M80" i="4" s="1"/>
  <c r="L38" i="4"/>
  <c r="L80" i="4" s="1"/>
  <c r="V38" i="4"/>
  <c r="F40" i="4"/>
  <c r="AI38" i="4"/>
  <c r="AI80" i="4" s="1"/>
  <c r="C42" i="4"/>
  <c r="C39" i="4"/>
  <c r="C81" i="4" s="1"/>
  <c r="C38" i="4"/>
  <c r="C80" i="4" s="1"/>
  <c r="X42" i="4"/>
  <c r="X39" i="4"/>
  <c r="X81" i="4" s="1"/>
  <c r="X38" i="4"/>
  <c r="X80" i="4" s="1"/>
  <c r="Q42" i="4"/>
  <c r="Q39" i="4"/>
  <c r="Q81" i="4" s="1"/>
  <c r="Q38" i="4"/>
  <c r="Q80" i="4" s="1"/>
  <c r="I42" i="4"/>
  <c r="I39" i="4"/>
  <c r="I81" i="4" s="1"/>
  <c r="I38" i="4"/>
  <c r="I80" i="4" s="1"/>
  <c r="AG42" i="4"/>
  <c r="AG39" i="4"/>
  <c r="AG81" i="4" s="1"/>
  <c r="AG38" i="4"/>
  <c r="AG80" i="4" s="1"/>
  <c r="Y42" i="4"/>
  <c r="Y39" i="4"/>
  <c r="Y81" i="4" s="1"/>
  <c r="Y38" i="4"/>
  <c r="Y80" i="4" s="1"/>
  <c r="R42" i="4"/>
  <c r="R39" i="4"/>
  <c r="R81" i="4" s="1"/>
  <c r="R38" i="4"/>
  <c r="R80" i="4" s="1"/>
  <c r="J42" i="4"/>
  <c r="J39" i="4"/>
  <c r="J81" i="4" s="1"/>
  <c r="J38" i="4"/>
  <c r="J80" i="4" s="1"/>
  <c r="AF42" i="4"/>
  <c r="AF39" i="4"/>
  <c r="AF81" i="4" s="1"/>
  <c r="AF38" i="4"/>
  <c r="AF80" i="4" s="1"/>
  <c r="AE39" i="4"/>
  <c r="P39" i="4"/>
  <c r="H39" i="4"/>
  <c r="AI5" i="4"/>
  <c r="AA5" i="4"/>
  <c r="T5" i="4"/>
  <c r="L5" i="4"/>
  <c r="D5" i="4"/>
  <c r="C32" i="2"/>
  <c r="C39" i="2"/>
  <c r="C14" i="2"/>
  <c r="C13" i="2"/>
  <c r="C21" i="2" s="1"/>
  <c r="P40" i="4" l="1"/>
  <c r="P81" i="4"/>
  <c r="V40" i="4"/>
  <c r="V80" i="4"/>
  <c r="AE40" i="4"/>
  <c r="AE81" i="4"/>
  <c r="AC40" i="4"/>
  <c r="AC81" i="4"/>
  <c r="E40" i="4"/>
  <c r="E80" i="4"/>
  <c r="N40" i="4"/>
  <c r="N81" i="4"/>
  <c r="T40" i="4"/>
  <c r="T80" i="4"/>
  <c r="O40" i="4"/>
  <c r="U40" i="4"/>
  <c r="AB40" i="4"/>
  <c r="AB80" i="4"/>
  <c r="H40" i="4"/>
  <c r="H81" i="4"/>
  <c r="AA40" i="4"/>
  <c r="AA80" i="4"/>
  <c r="C18" i="2"/>
  <c r="C31" i="2" s="1"/>
  <c r="C33" i="2" s="1"/>
  <c r="M40" i="4"/>
  <c r="S40" i="4"/>
  <c r="C40" i="4"/>
  <c r="K40" i="4"/>
  <c r="D40" i="4"/>
  <c r="L40" i="4"/>
  <c r="G40" i="4"/>
  <c r="I40" i="4"/>
  <c r="Z40" i="4"/>
  <c r="AI40" i="4"/>
  <c r="AH40" i="4"/>
  <c r="X40" i="4"/>
  <c r="AG40" i="4"/>
  <c r="AF40" i="4"/>
  <c r="J40" i="4"/>
  <c r="Q40" i="4"/>
  <c r="R40" i="4"/>
  <c r="Y40" i="4"/>
  <c r="C25" i="2"/>
  <c r="C29" i="2" s="1"/>
</calcChain>
</file>

<file path=xl/sharedStrings.xml><?xml version="1.0" encoding="utf-8"?>
<sst xmlns="http://schemas.openxmlformats.org/spreadsheetml/2006/main" count="130" uniqueCount="81">
  <si>
    <t>コンロッドべリング</t>
    <phoneticPr fontId="1"/>
  </si>
  <si>
    <t>クランクピン</t>
    <phoneticPr fontId="1"/>
  </si>
  <si>
    <t>クラッチ側クランク</t>
    <rPh sb="4" eb="5">
      <t>ガワ</t>
    </rPh>
    <phoneticPr fontId="1"/>
  </si>
  <si>
    <t>フライホイール側クランク</t>
    <rPh sb="7" eb="8">
      <t>ガワ</t>
    </rPh>
    <phoneticPr fontId="1"/>
  </si>
  <si>
    <t>コンロッド</t>
    <phoneticPr fontId="1"/>
  </si>
  <si>
    <t>部品名称</t>
    <rPh sb="0" eb="2">
      <t>ブヒン</t>
    </rPh>
    <rPh sb="2" eb="4">
      <t>メイショウ</t>
    </rPh>
    <phoneticPr fontId="1"/>
  </si>
  <si>
    <t>エンジン回転数</t>
    <rPh sb="4" eb="7">
      <t>カイテンスウ</t>
    </rPh>
    <phoneticPr fontId="1"/>
  </si>
  <si>
    <t>コンロッド大端側</t>
    <rPh sb="5" eb="6">
      <t>ダイ</t>
    </rPh>
    <rPh sb="6" eb="7">
      <t>タン</t>
    </rPh>
    <rPh sb="7" eb="8">
      <t>ガワ</t>
    </rPh>
    <phoneticPr fontId="1"/>
  </si>
  <si>
    <t>コンロッド小端側</t>
    <rPh sb="5" eb="6">
      <t>ショウ</t>
    </rPh>
    <rPh sb="6" eb="7">
      <t>タン</t>
    </rPh>
    <rPh sb="7" eb="8">
      <t>ガワ</t>
    </rPh>
    <phoneticPr fontId="1"/>
  </si>
  <si>
    <t>クランクウエイト側</t>
    <rPh sb="8" eb="9">
      <t>ガワ</t>
    </rPh>
    <phoneticPr fontId="1"/>
  </si>
  <si>
    <t>クランクコンロッド側</t>
    <rPh sb="9" eb="10">
      <t>ガワ</t>
    </rPh>
    <phoneticPr fontId="1"/>
  </si>
  <si>
    <t>コンロッドベアリング</t>
    <phoneticPr fontId="1"/>
  </si>
  <si>
    <t>ピストン</t>
    <phoneticPr fontId="1"/>
  </si>
  <si>
    <t>ピストンピン</t>
    <phoneticPr fontId="1"/>
  </si>
  <si>
    <t>ピストンリング</t>
    <phoneticPr fontId="1"/>
  </si>
  <si>
    <t>サークリップ</t>
    <phoneticPr fontId="1"/>
  </si>
  <si>
    <t>回転バランス</t>
    <rPh sb="0" eb="2">
      <t>カイテン</t>
    </rPh>
    <phoneticPr fontId="1"/>
  </si>
  <si>
    <t>経験則でクランクピン側を2/3の質量とする</t>
    <rPh sb="0" eb="3">
      <t>ケイケンソク</t>
    </rPh>
    <rPh sb="10" eb="11">
      <t>ガワ</t>
    </rPh>
    <rPh sb="16" eb="18">
      <t>シツリョウ</t>
    </rPh>
    <phoneticPr fontId="1"/>
  </si>
  <si>
    <t>クランク大端側質量</t>
    <rPh sb="4" eb="5">
      <t>ダイ</t>
    </rPh>
    <rPh sb="5" eb="6">
      <t>タン</t>
    </rPh>
    <rPh sb="6" eb="7">
      <t>ガワ</t>
    </rPh>
    <rPh sb="7" eb="9">
      <t>シツリョウ</t>
    </rPh>
    <phoneticPr fontId="1"/>
  </si>
  <si>
    <t>クランク大端側-回転中心距離</t>
    <rPh sb="4" eb="5">
      <t>ダイ</t>
    </rPh>
    <rPh sb="5" eb="6">
      <t>タン</t>
    </rPh>
    <rPh sb="6" eb="7">
      <t>ガワ</t>
    </rPh>
    <rPh sb="8" eb="10">
      <t>カイテン</t>
    </rPh>
    <rPh sb="10" eb="12">
      <t>チュウシン</t>
    </rPh>
    <rPh sb="12" eb="14">
      <t>キョリ</t>
    </rPh>
    <phoneticPr fontId="1"/>
  </si>
  <si>
    <t>コンロッド重心-回転中心距離</t>
    <rPh sb="5" eb="7">
      <t>ジュウシン</t>
    </rPh>
    <rPh sb="8" eb="10">
      <t>カイテン</t>
    </rPh>
    <rPh sb="10" eb="12">
      <t>チュウシン</t>
    </rPh>
    <rPh sb="12" eb="14">
      <t>キョリ</t>
    </rPh>
    <phoneticPr fontId="1"/>
  </si>
  <si>
    <t>ウエイト質量</t>
    <rPh sb="4" eb="6">
      <t>シツリョウ</t>
    </rPh>
    <phoneticPr fontId="1"/>
  </si>
  <si>
    <t>クランク角速度</t>
    <rPh sb="4" eb="5">
      <t>カク</t>
    </rPh>
    <rPh sb="5" eb="7">
      <t>ソクド</t>
    </rPh>
    <phoneticPr fontId="1"/>
  </si>
  <si>
    <t>質量*距離</t>
    <rPh sb="0" eb="2">
      <t>シツリョウ</t>
    </rPh>
    <rPh sb="3" eb="5">
      <t>キョリ</t>
    </rPh>
    <phoneticPr fontId="1"/>
  </si>
  <si>
    <t>rpm</t>
    <phoneticPr fontId="1"/>
  </si>
  <si>
    <t>degree/min</t>
    <phoneticPr fontId="1"/>
  </si>
  <si>
    <t>エンジン回転数</t>
    <rPh sb="4" eb="7">
      <t>カイテンスウ</t>
    </rPh>
    <phoneticPr fontId="1"/>
  </si>
  <si>
    <t>rad/min</t>
    <phoneticPr fontId="1"/>
  </si>
  <si>
    <t>rad/s</t>
    <phoneticPr fontId="1"/>
  </si>
  <si>
    <t>ピストンの往復慣性力</t>
    <rPh sb="5" eb="7">
      <t>オウフク</t>
    </rPh>
    <rPh sb="7" eb="9">
      <t>カンセイ</t>
    </rPh>
    <rPh sb="9" eb="10">
      <t>リョク</t>
    </rPh>
    <phoneticPr fontId="1"/>
  </si>
  <si>
    <t>g</t>
    <phoneticPr fontId="1"/>
  </si>
  <si>
    <t>ストローク</t>
    <phoneticPr fontId="1"/>
  </si>
  <si>
    <t>mm</t>
    <phoneticPr fontId="1"/>
  </si>
  <si>
    <t>ｇ</t>
    <phoneticPr fontId="1"/>
  </si>
  <si>
    <t>中心-クランクピン距離</t>
    <rPh sb="0" eb="2">
      <t>チュウシン</t>
    </rPh>
    <rPh sb="9" eb="11">
      <t>キョリ</t>
    </rPh>
    <phoneticPr fontId="1"/>
  </si>
  <si>
    <t>この質量*距離で回転が釣り合う</t>
    <phoneticPr fontId="1"/>
  </si>
  <si>
    <t>計算するとややこしいので3Dモデルを描いてCADに計算させる</t>
    <rPh sb="0" eb="2">
      <t>ケイサン</t>
    </rPh>
    <rPh sb="18" eb="19">
      <t>カ</t>
    </rPh>
    <rPh sb="25" eb="27">
      <t>ケイサン</t>
    </rPh>
    <phoneticPr fontId="1"/>
  </si>
  <si>
    <t>コンロッド芯間距離</t>
    <rPh sb="5" eb="6">
      <t>シン</t>
    </rPh>
    <rPh sb="6" eb="7">
      <t>カン</t>
    </rPh>
    <rPh sb="7" eb="9">
      <t>キョリ</t>
    </rPh>
    <phoneticPr fontId="1"/>
  </si>
  <si>
    <t>連桿費（れんかんひ）ラムダ</t>
    <rPh sb="0" eb="1">
      <t>レン</t>
    </rPh>
    <rPh sb="2" eb="3">
      <t>ヒ</t>
    </rPh>
    <phoneticPr fontId="1"/>
  </si>
  <si>
    <t>バランスウエイトの遠心力</t>
    <rPh sb="9" eb="12">
      <t>エンシンリョク</t>
    </rPh>
    <phoneticPr fontId="1"/>
  </si>
  <si>
    <t>往復動用追加ウエイト量</t>
    <rPh sb="0" eb="2">
      <t>オウフク</t>
    </rPh>
    <rPh sb="2" eb="3">
      <t>ドウ</t>
    </rPh>
    <rPh sb="3" eb="4">
      <t>ヨウ</t>
    </rPh>
    <rPh sb="4" eb="6">
      <t>ツイカ</t>
    </rPh>
    <rPh sb="10" eb="11">
      <t>リョウ</t>
    </rPh>
    <phoneticPr fontId="1"/>
  </si>
  <si>
    <t>g*mm</t>
    <phoneticPr fontId="1"/>
  </si>
  <si>
    <t>ピストンとコンロッド小端一式</t>
    <rPh sb="10" eb="11">
      <t>ショウ</t>
    </rPh>
    <rPh sb="11" eb="12">
      <t>タン</t>
    </rPh>
    <rPh sb="12" eb="14">
      <t>イッシキ</t>
    </rPh>
    <phoneticPr fontId="1"/>
  </si>
  <si>
    <t>コンロッド大端部一式質量</t>
    <rPh sb="5" eb="6">
      <t>ダイ</t>
    </rPh>
    <rPh sb="6" eb="7">
      <t>タン</t>
    </rPh>
    <rPh sb="7" eb="8">
      <t>ブ</t>
    </rPh>
    <rPh sb="8" eb="10">
      <t>イッシキ</t>
    </rPh>
    <rPh sb="10" eb="12">
      <t>シツリョウ</t>
    </rPh>
    <phoneticPr fontId="1"/>
  </si>
  <si>
    <t>ウエイト重心-回転中心距離</t>
    <rPh sb="4" eb="6">
      <t>ジュウシン</t>
    </rPh>
    <rPh sb="7" eb="9">
      <t>カイテン</t>
    </rPh>
    <rPh sb="9" eb="11">
      <t>チュウシン</t>
    </rPh>
    <rPh sb="11" eb="13">
      <t>キョリ</t>
    </rPh>
    <phoneticPr fontId="1"/>
  </si>
  <si>
    <t>必要なウエイト量</t>
    <rPh sb="0" eb="2">
      <t>ヒツヨウ</t>
    </rPh>
    <phoneticPr fontId="1"/>
  </si>
  <si>
    <t>クランクピン</t>
    <phoneticPr fontId="1"/>
  </si>
  <si>
    <t>縦-横0%-100%</t>
    <phoneticPr fontId="1"/>
  </si>
  <si>
    <t>縦-横50%-50%</t>
    <phoneticPr fontId="1"/>
  </si>
  <si>
    <t>縦-横0%-100%</t>
    <rPh sb="0" eb="1">
      <t>タテ</t>
    </rPh>
    <rPh sb="2" eb="3">
      <t>ヨコ</t>
    </rPh>
    <phoneticPr fontId="1"/>
  </si>
  <si>
    <t>往復</t>
    <rPh sb="0" eb="2">
      <t>オウフク</t>
    </rPh>
    <phoneticPr fontId="1"/>
  </si>
  <si>
    <t>遠心力</t>
    <rPh sb="0" eb="3">
      <t>エンシンリョク</t>
    </rPh>
    <phoneticPr fontId="1"/>
  </si>
  <si>
    <t>ピストン一式</t>
    <rPh sb="4" eb="6">
      <t>イッシキ</t>
    </rPh>
    <phoneticPr fontId="1"/>
  </si>
  <si>
    <t>コンロッド</t>
  </si>
  <si>
    <t>ピストンとリング</t>
    <phoneticPr fontId="1"/>
  </si>
  <si>
    <t>軽量化後</t>
    <phoneticPr fontId="1"/>
  </si>
  <si>
    <t>クランク各部品質量</t>
    <rPh sb="4" eb="7">
      <t>カクブヒン</t>
    </rPh>
    <rPh sb="7" eb="9">
      <t>シツリョウ</t>
    </rPh>
    <phoneticPr fontId="1"/>
  </si>
  <si>
    <t>KSR110</t>
    <phoneticPr fontId="1"/>
  </si>
  <si>
    <t>GAG</t>
    <phoneticPr fontId="1"/>
  </si>
  <si>
    <t>これはKSRの実物が無かったので武川の52φモンキー用を参考</t>
    <phoneticPr fontId="1"/>
  </si>
  <si>
    <t>←ここが必要なウエイト量になるようにちょっとずつ図面をいじる。</t>
    <rPh sb="4" eb="6">
      <t>ヒツヨウ</t>
    </rPh>
    <rPh sb="11" eb="12">
      <t>リョウ</t>
    </rPh>
    <rPh sb="24" eb="26">
      <t>ズメン</t>
    </rPh>
    <phoneticPr fontId="1"/>
  </si>
  <si>
    <t>コンロッド大端部側重心-回転中心距離</t>
    <rPh sb="5" eb="6">
      <t>ダイ</t>
    </rPh>
    <rPh sb="6" eb="8">
      <t>タンブ</t>
    </rPh>
    <rPh sb="8" eb="9">
      <t>ガワ</t>
    </rPh>
    <rPh sb="9" eb="11">
      <t>ジュウシン</t>
    </rPh>
    <rPh sb="12" eb="14">
      <t>カイテン</t>
    </rPh>
    <rPh sb="14" eb="16">
      <t>チュウシン</t>
    </rPh>
    <rPh sb="16" eb="18">
      <t>キョリ</t>
    </rPh>
    <phoneticPr fontId="1"/>
  </si>
  <si>
    <t>クランク大端側重心-回転中心距離</t>
    <rPh sb="4" eb="5">
      <t>ダイ</t>
    </rPh>
    <rPh sb="5" eb="6">
      <t>タン</t>
    </rPh>
    <rPh sb="6" eb="7">
      <t>ガワ</t>
    </rPh>
    <rPh sb="7" eb="9">
      <t>ジュウシン</t>
    </rPh>
    <rPh sb="10" eb="12">
      <t>カイテン</t>
    </rPh>
    <rPh sb="12" eb="14">
      <t>チュウシン</t>
    </rPh>
    <rPh sb="14" eb="16">
      <t>キョリ</t>
    </rPh>
    <phoneticPr fontId="1"/>
  </si>
  <si>
    <t>計算するとややこしいので3Dモデルを描いてCADに計算させるコンロッド自体の質量は重心位置の算出には含まない</t>
    <rPh sb="0" eb="2">
      <t>ケイサン</t>
    </rPh>
    <rPh sb="18" eb="19">
      <t>カ</t>
    </rPh>
    <rPh sb="25" eb="27">
      <t>ケイサン</t>
    </rPh>
    <rPh sb="35" eb="37">
      <t>ジタイ</t>
    </rPh>
    <rPh sb="38" eb="40">
      <t>シツリョウ</t>
    </rPh>
    <rPh sb="41" eb="45">
      <t>ジュウシンイチ</t>
    </rPh>
    <rPh sb="46" eb="48">
      <t>サンシュツ</t>
    </rPh>
    <rPh sb="50" eb="51">
      <t>ガン</t>
    </rPh>
    <phoneticPr fontId="1"/>
  </si>
  <si>
    <t>←</t>
    <phoneticPr fontId="1"/>
  </si>
  <si>
    <t>黄色のところに値を入力</t>
    <rPh sb="0" eb="2">
      <t>キイロ</t>
    </rPh>
    <rPh sb="7" eb="8">
      <t>アタイ</t>
    </rPh>
    <rPh sb="9" eb="11">
      <t>ニュウリョク</t>
    </rPh>
    <phoneticPr fontId="1"/>
  </si>
  <si>
    <t>実測する</t>
  </si>
  <si>
    <t>実測する</t>
    <rPh sb="0" eb="2">
      <t>ジッソク</t>
    </rPh>
    <phoneticPr fontId="1"/>
  </si>
  <si>
    <t>諸元表から持ってくる</t>
    <rPh sb="0" eb="3">
      <t>ショゲンヒョウ</t>
    </rPh>
    <rPh sb="5" eb="6">
      <t>モ</t>
    </rPh>
    <phoneticPr fontId="1"/>
  </si>
  <si>
    <t>別に要らない。他車種と比較したいときは要る。例、KSR110ではどの回転ぐらいでSR400の3000RPMと同じになるか、とか。</t>
    <rPh sb="0" eb="1">
      <t>ベツ</t>
    </rPh>
    <rPh sb="2" eb="3">
      <t>イ</t>
    </rPh>
    <rPh sb="7" eb="10">
      <t>タシャシュ</t>
    </rPh>
    <rPh sb="11" eb="13">
      <t>ヒカク</t>
    </rPh>
    <rPh sb="19" eb="20">
      <t>イ</t>
    </rPh>
    <rPh sb="22" eb="23">
      <t>レイ</t>
    </rPh>
    <rPh sb="54" eb="55">
      <t>オナ</t>
    </rPh>
    <phoneticPr fontId="1"/>
  </si>
  <si>
    <t>ストローク方向の振動不釣り合い</t>
    <rPh sb="5" eb="7">
      <t>ホウコウ</t>
    </rPh>
    <rPh sb="8" eb="10">
      <t>シンドウ</t>
    </rPh>
    <rPh sb="10" eb="12">
      <t>フツ</t>
    </rPh>
    <rPh sb="13" eb="14">
      <t>ア</t>
    </rPh>
    <phoneticPr fontId="1"/>
  </si>
  <si>
    <t>ストロークに対し横方向の遠心力不釣り合い</t>
    <rPh sb="6" eb="7">
      <t>タイ</t>
    </rPh>
    <rPh sb="8" eb="9">
      <t>ヨコ</t>
    </rPh>
    <rPh sb="9" eb="11">
      <t>ホウコウ</t>
    </rPh>
    <rPh sb="12" eb="15">
      <t>エンシンリョク</t>
    </rPh>
    <rPh sb="15" eb="17">
      <t>フツ</t>
    </rPh>
    <rPh sb="18" eb="19">
      <t>ア</t>
    </rPh>
    <phoneticPr fontId="1"/>
  </si>
  <si>
    <t>横</t>
    <rPh sb="0" eb="1">
      <t>ヨコ</t>
    </rPh>
    <phoneticPr fontId="1"/>
  </si>
  <si>
    <t>カウンタ―ウエイトの重さ(g)</t>
    <rPh sb="10" eb="11">
      <t>オモ</t>
    </rPh>
    <phoneticPr fontId="1"/>
  </si>
  <si>
    <t>横タングステン</t>
    <rPh sb="0" eb="1">
      <t>ヨコ</t>
    </rPh>
    <phoneticPr fontId="1"/>
  </si>
  <si>
    <t>横タングステンと横では93g違う、重いタングステン埋めた方が軽い</t>
    <rPh sb="0" eb="1">
      <t>ヨコ</t>
    </rPh>
    <rPh sb="8" eb="9">
      <t>ヨコ</t>
    </rPh>
    <rPh sb="14" eb="15">
      <t>チガ</t>
    </rPh>
    <rPh sb="17" eb="18">
      <t>オモ</t>
    </rPh>
    <rPh sb="25" eb="26">
      <t>ウ</t>
    </rPh>
    <rPh sb="28" eb="29">
      <t>ホウ</t>
    </rPh>
    <rPh sb="30" eb="31">
      <t>カル</t>
    </rPh>
    <phoneticPr fontId="1"/>
  </si>
  <si>
    <t>KSRのクランクは絶対縦型に出来ない。最も重い状態にしても遠心力が足りない</t>
    <rPh sb="9" eb="11">
      <t>ゼッタイ</t>
    </rPh>
    <rPh sb="11" eb="13">
      <t>タテガタ</t>
    </rPh>
    <rPh sb="14" eb="16">
      <t>デキ</t>
    </rPh>
    <rPh sb="19" eb="20">
      <t>モット</t>
    </rPh>
    <rPh sb="21" eb="22">
      <t>オモ</t>
    </rPh>
    <rPh sb="23" eb="25">
      <t>ジョウタイ</t>
    </rPh>
    <rPh sb="29" eb="32">
      <t>エンシンリョク</t>
    </rPh>
    <rPh sb="33" eb="34">
      <t>タ</t>
    </rPh>
    <phoneticPr fontId="1"/>
  </si>
  <si>
    <t>回転中心-重心距離(mm)</t>
    <rPh sb="0" eb="4">
      <t>カイテンチュウシン</t>
    </rPh>
    <rPh sb="5" eb="7">
      <t>ジュウシン</t>
    </rPh>
    <rPh sb="7" eb="9">
      <t>キョリ</t>
    </rPh>
    <phoneticPr fontId="1"/>
  </si>
  <si>
    <t>斧形クランクの角度(°)</t>
    <rPh sb="0" eb="2">
      <t>オノガタ</t>
    </rPh>
    <rPh sb="7" eb="9">
      <t>カクド</t>
    </rPh>
    <phoneticPr fontId="1"/>
  </si>
  <si>
    <t>KSRのクランクで試しに設計</t>
    <rPh sb="9" eb="10">
      <t>タメ</t>
    </rPh>
    <rPh sb="12" eb="14">
      <t>セッケイ</t>
    </rPh>
    <phoneticPr fontId="1"/>
  </si>
  <si>
    <t>もし縦型に使うとしたら</t>
    <rPh sb="2" eb="3">
      <t>タテ</t>
    </rPh>
    <rPh sb="3" eb="4">
      <t>ガタ</t>
    </rPh>
    <rPh sb="5" eb="6">
      <t>ツカ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</si>
</sst>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_ "/>
    <numFmt numFmtId="178" formatCode="0.00_ "/>
  </numFmts>
  <fonts count="6" x14ac:knownFonts="1">
    <font>
      <sz val="11"/>
      <color theme="1"/>
      <name val="ＭＳ Ｐゴシック"/>
      <family val="2"/>
      <charset val="128"/>
      <scheme val="minor"/>
    </font>
    <font>
      <sz val="6"/>
      <name val="ＭＳ Ｐゴシック"/>
      <family val="2"/>
      <charset val="128"/>
      <scheme val="minor"/>
    </font>
    <font>
      <sz val="11"/>
      <color rgb="FFFF0000"/>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0"/>
      <color theme="1"/>
      <name val="ＭＳ Ｐゴシック"/>
      <family val="3"/>
      <charset val="128"/>
      <scheme val="minor"/>
    </font>
  </fonts>
  <fills count="9">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FFFF00"/>
        <bgColor indexed="64"/>
      </patternFill>
    </fill>
  </fills>
  <borders count="14">
    <border>
      <left/>
      <right/>
      <top/>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double">
        <color indexed="64"/>
      </bottom>
      <diagonal/>
    </border>
    <border>
      <left style="double">
        <color indexed="64"/>
      </left>
      <right style="medium">
        <color indexed="64"/>
      </right>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style="medium">
        <color indexed="64"/>
      </left>
      <right style="double">
        <color indexed="64"/>
      </right>
      <top style="thin">
        <color indexed="64"/>
      </top>
      <bottom/>
      <diagonal/>
    </border>
    <border>
      <left style="double">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6">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176" fontId="0" fillId="0" borderId="0" xfId="0" applyNumberFormat="1">
      <alignment vertical="center"/>
    </xf>
    <xf numFmtId="177" fontId="0" fillId="0" borderId="0" xfId="0" applyNumberFormat="1">
      <alignment vertical="center"/>
    </xf>
    <xf numFmtId="0" fontId="0" fillId="2" borderId="0" xfId="0" applyFill="1">
      <alignment vertical="center"/>
    </xf>
    <xf numFmtId="0" fontId="0" fillId="3" borderId="0" xfId="0" applyFill="1">
      <alignment vertical="center"/>
    </xf>
    <xf numFmtId="0" fontId="0" fillId="0" borderId="0" xfId="0" applyFill="1">
      <alignment vertical="center"/>
    </xf>
    <xf numFmtId="0" fontId="0" fillId="4" borderId="0" xfId="0" applyFill="1">
      <alignment vertical="center"/>
    </xf>
    <xf numFmtId="0" fontId="0" fillId="5" borderId="0" xfId="0" applyFill="1">
      <alignment vertical="center"/>
    </xf>
    <xf numFmtId="0" fontId="0" fillId="6" borderId="0" xfId="0" applyFill="1">
      <alignment vertical="center"/>
    </xf>
    <xf numFmtId="177" fontId="0" fillId="2" borderId="0" xfId="0" applyNumberFormat="1" applyFill="1">
      <alignment vertical="center"/>
    </xf>
    <xf numFmtId="177" fontId="0" fillId="3" borderId="0" xfId="0" applyNumberFormat="1" applyFill="1">
      <alignment vertical="center"/>
    </xf>
    <xf numFmtId="177" fontId="0" fillId="0" borderId="0" xfId="0" applyNumberFormat="1" applyFill="1">
      <alignment vertical="center"/>
    </xf>
    <xf numFmtId="177" fontId="0" fillId="4" borderId="0" xfId="0" applyNumberFormat="1" applyFill="1">
      <alignment vertical="center"/>
    </xf>
    <xf numFmtId="177" fontId="0" fillId="5" borderId="0" xfId="0" applyNumberFormat="1" applyFill="1">
      <alignment vertical="center"/>
    </xf>
    <xf numFmtId="177" fontId="0" fillId="6" borderId="0" xfId="0" applyNumberFormat="1" applyFill="1">
      <alignment vertical="center"/>
    </xf>
    <xf numFmtId="0" fontId="0" fillId="7" borderId="0" xfId="0" applyFill="1">
      <alignment vertical="center"/>
    </xf>
    <xf numFmtId="177" fontId="0" fillId="7" borderId="0" xfId="0" applyNumberFormat="1" applyFill="1">
      <alignment vertical="center"/>
    </xf>
    <xf numFmtId="0" fontId="2" fillId="0" borderId="0" xfId="0" applyFont="1">
      <alignment vertical="center"/>
    </xf>
    <xf numFmtId="0" fontId="0" fillId="0" borderId="6" xfId="0" applyBorder="1" applyAlignment="1">
      <alignment horizontal="center" vertical="center"/>
    </xf>
    <xf numFmtId="0" fontId="0" fillId="0" borderId="7" xfId="0" applyBorder="1" applyAlignment="1">
      <alignment horizontal="center" vertical="center"/>
    </xf>
    <xf numFmtId="176" fontId="0" fillId="0" borderId="8" xfId="0" applyNumberFormat="1" applyBorder="1">
      <alignment vertical="center"/>
    </xf>
    <xf numFmtId="176" fontId="0" fillId="0" borderId="9" xfId="0" applyNumberFormat="1" applyBorder="1">
      <alignment vertical="center"/>
    </xf>
    <xf numFmtId="176" fontId="0" fillId="0" borderId="10" xfId="0" applyNumberFormat="1" applyBorder="1">
      <alignment vertical="center"/>
    </xf>
    <xf numFmtId="0" fontId="0" fillId="0" borderId="11" xfId="0" applyBorder="1">
      <alignment vertical="center"/>
    </xf>
    <xf numFmtId="176" fontId="0" fillId="0" borderId="12" xfId="0" applyNumberFormat="1" applyBorder="1">
      <alignment vertical="center"/>
    </xf>
    <xf numFmtId="177" fontId="0" fillId="8" borderId="0" xfId="0" applyNumberFormat="1" applyFill="1">
      <alignment vertical="center"/>
    </xf>
    <xf numFmtId="176" fontId="0" fillId="8" borderId="0" xfId="0" applyNumberFormat="1" applyFill="1">
      <alignment vertical="center"/>
    </xf>
    <xf numFmtId="178" fontId="0" fillId="0" borderId="0" xfId="0" applyNumberFormat="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3" fillId="0" borderId="13" xfId="0" applyFont="1" applyBorder="1">
      <alignment vertical="center"/>
    </xf>
    <xf numFmtId="0" fontId="4" fillId="0" borderId="13" xfId="0" applyFont="1" applyBorder="1">
      <alignment vertical="center"/>
    </xf>
    <xf numFmtId="0" fontId="5" fillId="0" borderId="13"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振動の計算グラフ!$B$40</c:f>
              <c:strCache>
                <c:ptCount val="1"/>
                <c:pt idx="0">
                  <c:v>縦-横50%-50%</c:v>
                </c:pt>
              </c:strCache>
            </c:strRef>
          </c:tx>
          <c:marker>
            <c:symbol val="none"/>
          </c:marker>
          <c:cat>
            <c:numRef>
              <c:f>振動の計算グラフ!$C$6:$V$6</c:f>
              <c:numCache>
                <c:formatCode>0_ </c:formatCode>
                <c:ptCount val="20"/>
                <c:pt idx="0">
                  <c:v>500</c:v>
                </c:pt>
                <c:pt idx="1">
                  <c:v>1000</c:v>
                </c:pt>
                <c:pt idx="2">
                  <c:v>1500</c:v>
                </c:pt>
                <c:pt idx="3">
                  <c:v>2000</c:v>
                </c:pt>
                <c:pt idx="4">
                  <c:v>2500</c:v>
                </c:pt>
                <c:pt idx="5">
                  <c:v>3000</c:v>
                </c:pt>
                <c:pt idx="6">
                  <c:v>3500</c:v>
                </c:pt>
                <c:pt idx="7">
                  <c:v>4000</c:v>
                </c:pt>
                <c:pt idx="8">
                  <c:v>4500</c:v>
                </c:pt>
                <c:pt idx="9">
                  <c:v>5000</c:v>
                </c:pt>
                <c:pt idx="10">
                  <c:v>5500</c:v>
                </c:pt>
                <c:pt idx="11">
                  <c:v>6000</c:v>
                </c:pt>
                <c:pt idx="12">
                  <c:v>6500</c:v>
                </c:pt>
                <c:pt idx="13">
                  <c:v>7000</c:v>
                </c:pt>
                <c:pt idx="14">
                  <c:v>7500</c:v>
                </c:pt>
                <c:pt idx="15">
                  <c:v>8000</c:v>
                </c:pt>
                <c:pt idx="16">
                  <c:v>8500</c:v>
                </c:pt>
                <c:pt idx="17">
                  <c:v>9000</c:v>
                </c:pt>
                <c:pt idx="18">
                  <c:v>9500</c:v>
                </c:pt>
                <c:pt idx="19">
                  <c:v>10000</c:v>
                </c:pt>
              </c:numCache>
            </c:numRef>
          </c:cat>
          <c:val>
            <c:numRef>
              <c:f>振動の計算グラフ!$C$40:$V$40</c:f>
              <c:numCache>
                <c:formatCode>0_ </c:formatCode>
                <c:ptCount val="20"/>
                <c:pt idx="0">
                  <c:v>3074659.8686074032</c:v>
                </c:pt>
                <c:pt idx="1">
                  <c:v>12298639.474429613</c:v>
                </c:pt>
                <c:pt idx="2">
                  <c:v>27671938.81746662</c:v>
                </c:pt>
                <c:pt idx="3">
                  <c:v>49194557.897718452</c:v>
                </c:pt>
                <c:pt idx="4">
                  <c:v>76866496.715185046</c:v>
                </c:pt>
                <c:pt idx="5">
                  <c:v>110687755.26986648</c:v>
                </c:pt>
                <c:pt idx="6">
                  <c:v>150658333.56176272</c:v>
                </c:pt>
                <c:pt idx="7">
                  <c:v>196778231.59087381</c:v>
                </c:pt>
                <c:pt idx="8">
                  <c:v>249047449.35719967</c:v>
                </c:pt>
                <c:pt idx="9">
                  <c:v>307465986.86074018</c:v>
                </c:pt>
                <c:pt idx="10">
                  <c:v>372033844.10149574</c:v>
                </c:pt>
                <c:pt idx="11">
                  <c:v>442751021.07946593</c:v>
                </c:pt>
                <c:pt idx="12">
                  <c:v>519617517.79465121</c:v>
                </c:pt>
                <c:pt idx="13">
                  <c:v>602633334.24705088</c:v>
                </c:pt>
                <c:pt idx="14">
                  <c:v>691798470.43666553</c:v>
                </c:pt>
                <c:pt idx="15">
                  <c:v>787112926.36349523</c:v>
                </c:pt>
                <c:pt idx="16">
                  <c:v>888576702.02753925</c:v>
                </c:pt>
                <c:pt idx="17">
                  <c:v>996189797.42879868</c:v>
                </c:pt>
                <c:pt idx="18">
                  <c:v>1109952212.5672727</c:v>
                </c:pt>
                <c:pt idx="19">
                  <c:v>1229863947.4429607</c:v>
                </c:pt>
              </c:numCache>
            </c:numRef>
          </c:val>
          <c:smooth val="0"/>
          <c:extLst>
            <c:ext xmlns:c16="http://schemas.microsoft.com/office/drawing/2014/chart" uri="{C3380CC4-5D6E-409C-BE32-E72D297353CC}">
              <c16:uniqueId val="{00000000-D454-4FEA-8008-DCC1C57F6879}"/>
            </c:ext>
          </c:extLst>
        </c:ser>
        <c:ser>
          <c:idx val="1"/>
          <c:order val="1"/>
          <c:tx>
            <c:strRef>
              <c:f>振動の計算グラフ!$B$42</c:f>
              <c:strCache>
                <c:ptCount val="1"/>
                <c:pt idx="0">
                  <c:v>縦-横50%-50%</c:v>
                </c:pt>
              </c:strCache>
            </c:strRef>
          </c:tx>
          <c:marker>
            <c:symbol val="none"/>
          </c:marker>
          <c:cat>
            <c:numRef>
              <c:f>振動の計算グラフ!$C$6:$V$6</c:f>
              <c:numCache>
                <c:formatCode>0_ </c:formatCode>
                <c:ptCount val="20"/>
                <c:pt idx="0">
                  <c:v>500</c:v>
                </c:pt>
                <c:pt idx="1">
                  <c:v>1000</c:v>
                </c:pt>
                <c:pt idx="2">
                  <c:v>1500</c:v>
                </c:pt>
                <c:pt idx="3">
                  <c:v>2000</c:v>
                </c:pt>
                <c:pt idx="4">
                  <c:v>2500</c:v>
                </c:pt>
                <c:pt idx="5">
                  <c:v>3000</c:v>
                </c:pt>
                <c:pt idx="6">
                  <c:v>3500</c:v>
                </c:pt>
                <c:pt idx="7">
                  <c:v>4000</c:v>
                </c:pt>
                <c:pt idx="8">
                  <c:v>4500</c:v>
                </c:pt>
                <c:pt idx="9">
                  <c:v>5000</c:v>
                </c:pt>
                <c:pt idx="10">
                  <c:v>5500</c:v>
                </c:pt>
                <c:pt idx="11">
                  <c:v>6000</c:v>
                </c:pt>
                <c:pt idx="12">
                  <c:v>6500</c:v>
                </c:pt>
                <c:pt idx="13">
                  <c:v>7000</c:v>
                </c:pt>
                <c:pt idx="14">
                  <c:v>7500</c:v>
                </c:pt>
                <c:pt idx="15">
                  <c:v>8000</c:v>
                </c:pt>
                <c:pt idx="16">
                  <c:v>8500</c:v>
                </c:pt>
                <c:pt idx="17">
                  <c:v>9000</c:v>
                </c:pt>
                <c:pt idx="18">
                  <c:v>9500</c:v>
                </c:pt>
                <c:pt idx="19">
                  <c:v>10000</c:v>
                </c:pt>
              </c:numCache>
            </c:numRef>
          </c:cat>
          <c:val>
            <c:numRef>
              <c:f>振動の計算グラフ!$C$42:$V$42</c:f>
              <c:numCache>
                <c:formatCode>0_ </c:formatCode>
                <c:ptCount val="20"/>
                <c:pt idx="0">
                  <c:v>3097502.8096817522</c:v>
                </c:pt>
                <c:pt idx="1">
                  <c:v>12390011.238727009</c:v>
                </c:pt>
                <c:pt idx="2">
                  <c:v>27877525.287135769</c:v>
                </c:pt>
                <c:pt idx="3">
                  <c:v>49560044.954908036</c:v>
                </c:pt>
                <c:pt idx="4">
                  <c:v>77437570.242043793</c:v>
                </c:pt>
                <c:pt idx="5">
                  <c:v>111510101.14854307</c:v>
                </c:pt>
                <c:pt idx="6">
                  <c:v>151777637.67440584</c:v>
                </c:pt>
                <c:pt idx="7">
                  <c:v>198240179.81963214</c:v>
                </c:pt>
                <c:pt idx="8">
                  <c:v>250897727.58422196</c:v>
                </c:pt>
                <c:pt idx="9">
                  <c:v>309750280.96817517</c:v>
                </c:pt>
                <c:pt idx="10">
                  <c:v>374797839.97149205</c:v>
                </c:pt>
                <c:pt idx="11">
                  <c:v>446040404.5941723</c:v>
                </c:pt>
                <c:pt idx="12">
                  <c:v>523477974.83621627</c:v>
                </c:pt>
                <c:pt idx="13">
                  <c:v>607110550.69762337</c:v>
                </c:pt>
                <c:pt idx="14">
                  <c:v>696938132.17839432</c:v>
                </c:pt>
                <c:pt idx="15">
                  <c:v>792960719.27852857</c:v>
                </c:pt>
                <c:pt idx="16">
                  <c:v>895178311.99802637</c:v>
                </c:pt>
                <c:pt idx="17">
                  <c:v>1003590910.3368878</c:v>
                </c:pt>
                <c:pt idx="18">
                  <c:v>1118198514.2951126</c:v>
                </c:pt>
                <c:pt idx="19">
                  <c:v>1239001123.8727007</c:v>
                </c:pt>
              </c:numCache>
            </c:numRef>
          </c:val>
          <c:smooth val="0"/>
          <c:extLst>
            <c:ext xmlns:c16="http://schemas.microsoft.com/office/drawing/2014/chart" uri="{C3380CC4-5D6E-409C-BE32-E72D297353CC}">
              <c16:uniqueId val="{00000001-D454-4FEA-8008-DCC1C57F6879}"/>
            </c:ext>
          </c:extLst>
        </c:ser>
        <c:ser>
          <c:idx val="2"/>
          <c:order val="2"/>
          <c:tx>
            <c:strRef>
              <c:f>振動の計算グラフ!$B$44</c:f>
              <c:strCache>
                <c:ptCount val="1"/>
                <c:pt idx="0">
                  <c:v>縦-横0%-100%</c:v>
                </c:pt>
              </c:strCache>
            </c:strRef>
          </c:tx>
          <c:marker>
            <c:symbol val="none"/>
          </c:marker>
          <c:val>
            <c:numRef>
              <c:f>振動の計算グラフ!$C$44:$V$44</c:f>
              <c:numCache>
                <c:formatCode>0_ </c:formatCode>
                <c:ptCount val="20"/>
                <c:pt idx="0">
                  <c:v>456.85882148705423</c:v>
                </c:pt>
                <c:pt idx="1">
                  <c:v>1827.4352859482169</c:v>
                </c:pt>
                <c:pt idx="2">
                  <c:v>4111.7293933779001</c:v>
                </c:pt>
                <c:pt idx="3">
                  <c:v>7309.7411437928677</c:v>
                </c:pt>
                <c:pt idx="4">
                  <c:v>11421.470537185669</c:v>
                </c:pt>
                <c:pt idx="5">
                  <c:v>16446.9175735116</c:v>
                </c:pt>
                <c:pt idx="6">
                  <c:v>22386.082252860069</c:v>
                </c:pt>
                <c:pt idx="7">
                  <c:v>29238.964575171471</c:v>
                </c:pt>
                <c:pt idx="8">
                  <c:v>37005.564540445805</c:v>
                </c:pt>
                <c:pt idx="9">
                  <c:v>45685.882148742676</c:v>
                </c:pt>
                <c:pt idx="10">
                  <c:v>55279.91739988327</c:v>
                </c:pt>
                <c:pt idx="11" formatCode="General">
                  <c:v>65787.670294046402</c:v>
                </c:pt>
                <c:pt idx="12" formatCode="General">
                  <c:v>77209.140831232071</c:v>
                </c:pt>
                <c:pt idx="13" formatCode="General">
                  <c:v>89544.329011440277</c:v>
                </c:pt>
                <c:pt idx="14" formatCode="General">
                  <c:v>102793.2348344326</c:v>
                </c:pt>
                <c:pt idx="15" formatCode="General">
                  <c:v>116955.85830068588</c:v>
                </c:pt>
                <c:pt idx="16" formatCode="General">
                  <c:v>132032.19940972328</c:v>
                </c:pt>
                <c:pt idx="17" formatCode="General">
                  <c:v>148022.25816178322</c:v>
                </c:pt>
                <c:pt idx="18" formatCode="General">
                  <c:v>164926.03455686569</c:v>
                </c:pt>
                <c:pt idx="19" formatCode="General">
                  <c:v>182743.5285949707</c:v>
                </c:pt>
              </c:numCache>
            </c:numRef>
          </c:val>
          <c:smooth val="0"/>
          <c:extLst>
            <c:ext xmlns:c16="http://schemas.microsoft.com/office/drawing/2014/chart" uri="{C3380CC4-5D6E-409C-BE32-E72D297353CC}">
              <c16:uniqueId val="{00000002-D454-4FEA-8008-DCC1C57F6879}"/>
            </c:ext>
          </c:extLst>
        </c:ser>
        <c:ser>
          <c:idx val="3"/>
          <c:order val="3"/>
          <c:tx>
            <c:strRef>
              <c:f>振動の計算グラフ!$B$46</c:f>
              <c:strCache>
                <c:ptCount val="1"/>
                <c:pt idx="0">
                  <c:v>縦-横0%-100%</c:v>
                </c:pt>
              </c:strCache>
            </c:strRef>
          </c:tx>
          <c:marker>
            <c:symbol val="none"/>
          </c:marker>
          <c:val>
            <c:numRef>
              <c:f>振動の計算グラフ!$C$46:$V$46</c:f>
              <c:numCache>
                <c:formatCode>0_ </c:formatCode>
                <c:ptCount val="20"/>
                <c:pt idx="0">
                  <c:v>6171705.8194676684</c:v>
                </c:pt>
                <c:pt idx="1">
                  <c:v>24686823.277870674</c:v>
                </c:pt>
                <c:pt idx="2">
                  <c:v>55545352.375209011</c:v>
                </c:pt>
                <c:pt idx="3">
                  <c:v>98747293.111482695</c:v>
                </c:pt>
                <c:pt idx="4">
                  <c:v>154292645.48669165</c:v>
                </c:pt>
                <c:pt idx="5">
                  <c:v>222181409.50083604</c:v>
                </c:pt>
                <c:pt idx="6">
                  <c:v>302413585.1539157</c:v>
                </c:pt>
                <c:pt idx="7">
                  <c:v>394989172.44593078</c:v>
                </c:pt>
                <c:pt idx="8">
                  <c:v>499908171.37688118</c:v>
                </c:pt>
                <c:pt idx="9">
                  <c:v>617170581.94676661</c:v>
                </c:pt>
                <c:pt idx="10">
                  <c:v>746776404.15558791</c:v>
                </c:pt>
                <c:pt idx="11" formatCode="General">
                  <c:v>888725638.00334418</c:v>
                </c:pt>
                <c:pt idx="12" formatCode="General">
                  <c:v>1043018283.4900362</c:v>
                </c:pt>
                <c:pt idx="13" formatCode="General">
                  <c:v>1209654340.6156628</c:v>
                </c:pt>
                <c:pt idx="14" formatCode="General">
                  <c:v>1388633809.3802254</c:v>
                </c:pt>
                <c:pt idx="15" formatCode="General">
                  <c:v>1579956689.7837231</c:v>
                </c:pt>
                <c:pt idx="16" formatCode="General">
                  <c:v>1783622981.8261559</c:v>
                </c:pt>
                <c:pt idx="17" formatCode="General">
                  <c:v>1999632685.5075247</c:v>
                </c:pt>
                <c:pt idx="18" formatCode="General">
                  <c:v>2227985800.8278284</c:v>
                </c:pt>
                <c:pt idx="19" formatCode="General">
                  <c:v>2468682327.7870665</c:v>
                </c:pt>
              </c:numCache>
            </c:numRef>
          </c:val>
          <c:smooth val="0"/>
          <c:extLst>
            <c:ext xmlns:c16="http://schemas.microsoft.com/office/drawing/2014/chart" uri="{C3380CC4-5D6E-409C-BE32-E72D297353CC}">
              <c16:uniqueId val="{00000003-D454-4FEA-8008-DCC1C57F6879}"/>
            </c:ext>
          </c:extLst>
        </c:ser>
        <c:dLbls>
          <c:showLegendKey val="0"/>
          <c:showVal val="0"/>
          <c:showCatName val="0"/>
          <c:showSerName val="0"/>
          <c:showPercent val="0"/>
          <c:showBubbleSize val="0"/>
        </c:dLbls>
        <c:smooth val="0"/>
        <c:axId val="90553344"/>
        <c:axId val="102458880"/>
      </c:lineChart>
      <c:catAx>
        <c:axId val="90553344"/>
        <c:scaling>
          <c:orientation val="minMax"/>
        </c:scaling>
        <c:delete val="0"/>
        <c:axPos val="b"/>
        <c:title>
          <c:tx>
            <c:rich>
              <a:bodyPr/>
              <a:lstStyle/>
              <a:p>
                <a:pPr>
                  <a:defRPr/>
                </a:pPr>
                <a:r>
                  <a:rPr lang="ja-JP" altLang="en-US"/>
                  <a:t>回転数</a:t>
                </a:r>
                <a:r>
                  <a:rPr lang="en-US" altLang="ja-JP"/>
                  <a:t>[rpm]</a:t>
                </a:r>
                <a:endParaRPr lang="ja-JP" altLang="en-US"/>
              </a:p>
            </c:rich>
          </c:tx>
          <c:overlay val="0"/>
        </c:title>
        <c:numFmt formatCode="0_ " sourceLinked="1"/>
        <c:majorTickMark val="out"/>
        <c:minorTickMark val="none"/>
        <c:tickLblPos val="nextTo"/>
        <c:crossAx val="102458880"/>
        <c:crosses val="autoZero"/>
        <c:auto val="1"/>
        <c:lblAlgn val="ctr"/>
        <c:lblOffset val="100"/>
        <c:noMultiLvlLbl val="0"/>
      </c:catAx>
      <c:valAx>
        <c:axId val="102458880"/>
        <c:scaling>
          <c:orientation val="minMax"/>
        </c:scaling>
        <c:delete val="0"/>
        <c:axPos val="l"/>
        <c:majorGridlines/>
        <c:title>
          <c:tx>
            <c:rich>
              <a:bodyPr rot="-5400000" vert="horz"/>
              <a:lstStyle/>
              <a:p>
                <a:pPr>
                  <a:defRPr/>
                </a:pPr>
                <a:r>
                  <a:rPr lang="ja-JP" altLang="en-US"/>
                  <a:t>振動量</a:t>
                </a:r>
              </a:p>
            </c:rich>
          </c:tx>
          <c:overlay val="0"/>
        </c:title>
        <c:numFmt formatCode="0_ " sourceLinked="1"/>
        <c:majorTickMark val="out"/>
        <c:minorTickMark val="none"/>
        <c:tickLblPos val="nextTo"/>
        <c:crossAx val="90553344"/>
        <c:crosses val="autoZero"/>
        <c:crossBetween val="between"/>
      </c:valAx>
    </c:plotArea>
    <c:legend>
      <c:legendPos val="r"/>
      <c:overlay val="0"/>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振動の計算グラフ!$B$80</c:f>
              <c:strCache>
                <c:ptCount val="1"/>
                <c:pt idx="0">
                  <c:v>往復</c:v>
                </c:pt>
              </c:strCache>
            </c:strRef>
          </c:tx>
          <c:marker>
            <c:symbol val="none"/>
          </c:marker>
          <c:cat>
            <c:numRef>
              <c:f>振動の計算グラフ!$C$6:$V$6</c:f>
              <c:numCache>
                <c:formatCode>0_ </c:formatCode>
                <c:ptCount val="20"/>
                <c:pt idx="0">
                  <c:v>500</c:v>
                </c:pt>
                <c:pt idx="1">
                  <c:v>1000</c:v>
                </c:pt>
                <c:pt idx="2">
                  <c:v>1500</c:v>
                </c:pt>
                <c:pt idx="3">
                  <c:v>2000</c:v>
                </c:pt>
                <c:pt idx="4">
                  <c:v>2500</c:v>
                </c:pt>
                <c:pt idx="5">
                  <c:v>3000</c:v>
                </c:pt>
                <c:pt idx="6">
                  <c:v>3500</c:v>
                </c:pt>
                <c:pt idx="7">
                  <c:v>4000</c:v>
                </c:pt>
                <c:pt idx="8">
                  <c:v>4500</c:v>
                </c:pt>
                <c:pt idx="9">
                  <c:v>5000</c:v>
                </c:pt>
                <c:pt idx="10">
                  <c:v>5500</c:v>
                </c:pt>
                <c:pt idx="11">
                  <c:v>6000</c:v>
                </c:pt>
                <c:pt idx="12">
                  <c:v>6500</c:v>
                </c:pt>
                <c:pt idx="13">
                  <c:v>7000</c:v>
                </c:pt>
                <c:pt idx="14">
                  <c:v>7500</c:v>
                </c:pt>
                <c:pt idx="15">
                  <c:v>8000</c:v>
                </c:pt>
                <c:pt idx="16">
                  <c:v>8500</c:v>
                </c:pt>
                <c:pt idx="17">
                  <c:v>9000</c:v>
                </c:pt>
                <c:pt idx="18">
                  <c:v>9500</c:v>
                </c:pt>
                <c:pt idx="19">
                  <c:v>10000</c:v>
                </c:pt>
              </c:numCache>
            </c:numRef>
          </c:cat>
          <c:val>
            <c:numRef>
              <c:f>振動の計算グラフ!$C$80:$V$80</c:f>
              <c:numCache>
                <c:formatCode>0_ </c:formatCode>
                <c:ptCount val="20"/>
                <c:pt idx="0">
                  <c:v>6172162.6782891555</c:v>
                </c:pt>
                <c:pt idx="1">
                  <c:v>24688650.713156622</c:v>
                </c:pt>
                <c:pt idx="2">
                  <c:v>55549464.104602389</c:v>
                </c:pt>
                <c:pt idx="3">
                  <c:v>98754602.852626488</c:v>
                </c:pt>
                <c:pt idx="4">
                  <c:v>154304066.95722884</c:v>
                </c:pt>
                <c:pt idx="5">
                  <c:v>222197856.41840956</c:v>
                </c:pt>
                <c:pt idx="6">
                  <c:v>302435971.23616856</c:v>
                </c:pt>
                <c:pt idx="7">
                  <c:v>395018411.41050595</c:v>
                </c:pt>
                <c:pt idx="8">
                  <c:v>499945176.94142163</c:v>
                </c:pt>
                <c:pt idx="9">
                  <c:v>617216267.82891536</c:v>
                </c:pt>
                <c:pt idx="10">
                  <c:v>746831684.07298779</c:v>
                </c:pt>
                <c:pt idx="11">
                  <c:v>888791425.67363822</c:v>
                </c:pt>
                <c:pt idx="12">
                  <c:v>1043095492.6308675</c:v>
                </c:pt>
                <c:pt idx="13">
                  <c:v>1209743884.9446743</c:v>
                </c:pt>
                <c:pt idx="14">
                  <c:v>1388736602.6150599</c:v>
                </c:pt>
                <c:pt idx="15">
                  <c:v>1580073645.6420238</c:v>
                </c:pt>
                <c:pt idx="16">
                  <c:v>1783755014.0255656</c:v>
                </c:pt>
                <c:pt idx="17">
                  <c:v>1999780707.7656865</c:v>
                </c:pt>
                <c:pt idx="18">
                  <c:v>2228150726.8623853</c:v>
                </c:pt>
                <c:pt idx="19">
                  <c:v>2468865071.3156614</c:v>
                </c:pt>
              </c:numCache>
            </c:numRef>
          </c:val>
          <c:smooth val="0"/>
          <c:extLst>
            <c:ext xmlns:c16="http://schemas.microsoft.com/office/drawing/2014/chart" uri="{C3380CC4-5D6E-409C-BE32-E72D297353CC}">
              <c16:uniqueId val="{00000000-7D61-4615-9E7B-4A9EF64FF017}"/>
            </c:ext>
          </c:extLst>
        </c:ser>
        <c:ser>
          <c:idx val="1"/>
          <c:order val="1"/>
          <c:tx>
            <c:strRef>
              <c:f>振動の計算グラフ!$B$81</c:f>
              <c:strCache>
                <c:ptCount val="1"/>
                <c:pt idx="0">
                  <c:v>遠心力</c:v>
                </c:pt>
              </c:strCache>
            </c:strRef>
          </c:tx>
          <c:marker>
            <c:symbol val="none"/>
          </c:marker>
          <c:cat>
            <c:numRef>
              <c:f>振動の計算グラフ!$C$6:$V$6</c:f>
              <c:numCache>
                <c:formatCode>0_ </c:formatCode>
                <c:ptCount val="20"/>
                <c:pt idx="0">
                  <c:v>500</c:v>
                </c:pt>
                <c:pt idx="1">
                  <c:v>1000</c:v>
                </c:pt>
                <c:pt idx="2">
                  <c:v>1500</c:v>
                </c:pt>
                <c:pt idx="3">
                  <c:v>2000</c:v>
                </c:pt>
                <c:pt idx="4">
                  <c:v>2500</c:v>
                </c:pt>
                <c:pt idx="5">
                  <c:v>3000</c:v>
                </c:pt>
                <c:pt idx="6">
                  <c:v>3500</c:v>
                </c:pt>
                <c:pt idx="7">
                  <c:v>4000</c:v>
                </c:pt>
                <c:pt idx="8">
                  <c:v>4500</c:v>
                </c:pt>
                <c:pt idx="9">
                  <c:v>5000</c:v>
                </c:pt>
                <c:pt idx="10">
                  <c:v>5500</c:v>
                </c:pt>
                <c:pt idx="11">
                  <c:v>6000</c:v>
                </c:pt>
                <c:pt idx="12">
                  <c:v>6500</c:v>
                </c:pt>
                <c:pt idx="13">
                  <c:v>7000</c:v>
                </c:pt>
                <c:pt idx="14">
                  <c:v>7500</c:v>
                </c:pt>
                <c:pt idx="15">
                  <c:v>8000</c:v>
                </c:pt>
                <c:pt idx="16">
                  <c:v>8500</c:v>
                </c:pt>
                <c:pt idx="17">
                  <c:v>9000</c:v>
                </c:pt>
                <c:pt idx="18">
                  <c:v>9500</c:v>
                </c:pt>
                <c:pt idx="19">
                  <c:v>10000</c:v>
                </c:pt>
              </c:numCache>
            </c:numRef>
          </c:cat>
          <c:val>
            <c:numRef>
              <c:f>振動の計算グラフ!$C$81:$V$81</c:f>
              <c:numCache>
                <c:formatCode>0_ </c:formatCode>
                <c:ptCount val="20"/>
                <c:pt idx="0">
                  <c:v>3097502.8096817522</c:v>
                </c:pt>
                <c:pt idx="1">
                  <c:v>12390011.238727009</c:v>
                </c:pt>
                <c:pt idx="2">
                  <c:v>27877525.287135769</c:v>
                </c:pt>
                <c:pt idx="3">
                  <c:v>49560044.954908036</c:v>
                </c:pt>
                <c:pt idx="4">
                  <c:v>77437570.242043793</c:v>
                </c:pt>
                <c:pt idx="5">
                  <c:v>111510101.14854307</c:v>
                </c:pt>
                <c:pt idx="6">
                  <c:v>151777637.67440584</c:v>
                </c:pt>
                <c:pt idx="7">
                  <c:v>198240179.81963214</c:v>
                </c:pt>
                <c:pt idx="8">
                  <c:v>250897727.58422196</c:v>
                </c:pt>
                <c:pt idx="9">
                  <c:v>309750280.96817517</c:v>
                </c:pt>
                <c:pt idx="10">
                  <c:v>374797839.97149205</c:v>
                </c:pt>
                <c:pt idx="11">
                  <c:v>446040404.5941723</c:v>
                </c:pt>
                <c:pt idx="12">
                  <c:v>523477974.83621627</c:v>
                </c:pt>
                <c:pt idx="13">
                  <c:v>607110550.69762337</c:v>
                </c:pt>
                <c:pt idx="14">
                  <c:v>696938132.17839432</c:v>
                </c:pt>
                <c:pt idx="15">
                  <c:v>792960719.27852857</c:v>
                </c:pt>
                <c:pt idx="16">
                  <c:v>895178311.99802637</c:v>
                </c:pt>
                <c:pt idx="17">
                  <c:v>1003590910.3368878</c:v>
                </c:pt>
                <c:pt idx="18">
                  <c:v>1118198514.2951126</c:v>
                </c:pt>
                <c:pt idx="19">
                  <c:v>1239001123.8727007</c:v>
                </c:pt>
              </c:numCache>
            </c:numRef>
          </c:val>
          <c:smooth val="0"/>
          <c:extLst>
            <c:ext xmlns:c16="http://schemas.microsoft.com/office/drawing/2014/chart" uri="{C3380CC4-5D6E-409C-BE32-E72D297353CC}">
              <c16:uniqueId val="{00000001-7D61-4615-9E7B-4A9EF64FF017}"/>
            </c:ext>
          </c:extLst>
        </c:ser>
        <c:dLbls>
          <c:showLegendKey val="0"/>
          <c:showVal val="0"/>
          <c:showCatName val="0"/>
          <c:showSerName val="0"/>
          <c:showPercent val="0"/>
          <c:showBubbleSize val="0"/>
        </c:dLbls>
        <c:smooth val="0"/>
        <c:axId val="102552704"/>
        <c:axId val="102554624"/>
      </c:lineChart>
      <c:catAx>
        <c:axId val="102552704"/>
        <c:scaling>
          <c:orientation val="minMax"/>
        </c:scaling>
        <c:delete val="0"/>
        <c:axPos val="b"/>
        <c:title>
          <c:tx>
            <c:rich>
              <a:bodyPr/>
              <a:lstStyle/>
              <a:p>
                <a:pPr>
                  <a:defRPr/>
                </a:pPr>
                <a:r>
                  <a:rPr lang="ja-JP" altLang="en-US"/>
                  <a:t>回転数</a:t>
                </a:r>
                <a:r>
                  <a:rPr lang="en-US" altLang="ja-JP"/>
                  <a:t>[rpm]</a:t>
                </a:r>
                <a:endParaRPr lang="ja-JP" altLang="en-US"/>
              </a:p>
            </c:rich>
          </c:tx>
          <c:overlay val="0"/>
        </c:title>
        <c:numFmt formatCode="0_ " sourceLinked="1"/>
        <c:majorTickMark val="out"/>
        <c:minorTickMark val="none"/>
        <c:tickLblPos val="nextTo"/>
        <c:crossAx val="102554624"/>
        <c:crosses val="autoZero"/>
        <c:auto val="1"/>
        <c:lblAlgn val="ctr"/>
        <c:lblOffset val="100"/>
        <c:noMultiLvlLbl val="0"/>
      </c:catAx>
      <c:valAx>
        <c:axId val="102554624"/>
        <c:scaling>
          <c:orientation val="minMax"/>
        </c:scaling>
        <c:delete val="0"/>
        <c:axPos val="l"/>
        <c:majorGridlines/>
        <c:title>
          <c:tx>
            <c:rich>
              <a:bodyPr rot="-5400000" vert="horz"/>
              <a:lstStyle/>
              <a:p>
                <a:pPr>
                  <a:defRPr/>
                </a:pPr>
                <a:r>
                  <a:rPr lang="ja-JP" altLang="en-US"/>
                  <a:t>振動量</a:t>
                </a:r>
              </a:p>
            </c:rich>
          </c:tx>
          <c:overlay val="0"/>
        </c:title>
        <c:numFmt formatCode="0_ " sourceLinked="1"/>
        <c:majorTickMark val="out"/>
        <c:minorTickMark val="none"/>
        <c:tickLblPos val="nextTo"/>
        <c:crossAx val="102552704"/>
        <c:crosses val="autoZero"/>
        <c:crossBetween val="between"/>
      </c:valAx>
    </c:plotArea>
    <c:legend>
      <c:legendPos val="r"/>
      <c:overlay val="0"/>
    </c:legend>
    <c:plotVisOnly val="1"/>
    <c:dispBlanksAs val="gap"/>
    <c:showDLblsOverMax val="0"/>
  </c:chart>
  <c:printSettings>
    <c:headerFooter/>
    <c:pageMargins b="0.75000000000000144" l="0.70000000000000062" r="0.70000000000000062" t="0.75000000000000144"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800099</xdr:colOff>
      <xdr:row>48</xdr:row>
      <xdr:rowOff>104775</xdr:rowOff>
    </xdr:from>
    <xdr:to>
      <xdr:col>9</xdr:col>
      <xdr:colOff>981074</xdr:colOff>
      <xdr:row>73</xdr:row>
      <xdr:rowOff>9524</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83</xdr:row>
      <xdr:rowOff>0</xdr:rowOff>
    </xdr:from>
    <xdr:to>
      <xdr:col>9</xdr:col>
      <xdr:colOff>180975</xdr:colOff>
      <xdr:row>107</xdr:row>
      <xdr:rowOff>76199</xdr:rowOff>
    </xdr:to>
    <xdr:graphicFrame macro="">
      <xdr:nvGraphicFramePr>
        <xdr:cNvPr id="3" name="グラフ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1480820</xdr:colOff>
      <xdr:row>9</xdr:row>
      <xdr:rowOff>83820</xdr:rowOff>
    </xdr:from>
    <xdr:to>
      <xdr:col>6</xdr:col>
      <xdr:colOff>2739</xdr:colOff>
      <xdr:row>25</xdr:row>
      <xdr:rowOff>2765</xdr:rowOff>
    </xdr:to>
    <xdr:pic>
      <xdr:nvPicPr>
        <xdr:cNvPr id="3" name="図 2">
          <a:extLst>
            <a:ext uri="{FF2B5EF4-FFF2-40B4-BE49-F238E27FC236}">
              <a16:creationId xmlns:a16="http://schemas.microsoft.com/office/drawing/2014/main" id="{B03C6900-CA34-2C84-BED1-C54335711E9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217920" y="1925320"/>
          <a:ext cx="2293819" cy="2560545"/>
        </a:xfrm>
        <a:prstGeom prst="rect">
          <a:avLst/>
        </a:prstGeom>
      </xdr:spPr>
    </xdr:pic>
    <xdr:clientData/>
  </xdr:twoCellAnchor>
  <xdr:twoCellAnchor editAs="oneCell">
    <xdr:from>
      <xdr:col>0</xdr:col>
      <xdr:colOff>355740</xdr:colOff>
      <xdr:row>10</xdr:row>
      <xdr:rowOff>28080</xdr:rowOff>
    </xdr:from>
    <xdr:to>
      <xdr:col>1</xdr:col>
      <xdr:colOff>1719933</xdr:colOff>
      <xdr:row>24</xdr:row>
      <xdr:rowOff>43525</xdr:rowOff>
    </xdr:to>
    <xdr:pic>
      <xdr:nvPicPr>
        <xdr:cNvPr id="5" name="図 4">
          <a:extLst>
            <a:ext uri="{FF2B5EF4-FFF2-40B4-BE49-F238E27FC236}">
              <a16:creationId xmlns:a16="http://schemas.microsoft.com/office/drawing/2014/main" id="{27503D8B-475F-6862-C30A-21683ED103B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5740" y="2034680"/>
          <a:ext cx="2456393" cy="2326845"/>
        </a:xfrm>
        <a:prstGeom prst="rect">
          <a:avLst/>
        </a:prstGeom>
      </xdr:spPr>
    </xdr:pic>
    <xdr:clientData/>
  </xdr:twoCellAnchor>
  <xdr:twoCellAnchor editAs="oneCell">
    <xdr:from>
      <xdr:col>2</xdr:col>
      <xdr:colOff>84100</xdr:colOff>
      <xdr:row>10</xdr:row>
      <xdr:rowOff>18060</xdr:rowOff>
    </xdr:from>
    <xdr:to>
      <xdr:col>3</xdr:col>
      <xdr:colOff>1016503</xdr:colOff>
      <xdr:row>24</xdr:row>
      <xdr:rowOff>33505</xdr:rowOff>
    </xdr:to>
    <xdr:pic>
      <xdr:nvPicPr>
        <xdr:cNvPr id="7" name="図 6">
          <a:extLst>
            <a:ext uri="{FF2B5EF4-FFF2-40B4-BE49-F238E27FC236}">
              <a16:creationId xmlns:a16="http://schemas.microsoft.com/office/drawing/2014/main" id="{0647517D-EE4A-9722-26A9-106CA7971E7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182900" y="2024660"/>
          <a:ext cx="2570703" cy="2326845"/>
        </a:xfrm>
        <a:prstGeom prst="rect">
          <a:avLst/>
        </a:prstGeom>
      </xdr:spPr>
    </xdr:pic>
    <xdr:clientData/>
  </xdr:twoCellAnchor>
  <xdr:oneCellAnchor>
    <xdr:from>
      <xdr:col>0</xdr:col>
      <xdr:colOff>1074420</xdr:colOff>
      <xdr:row>24</xdr:row>
      <xdr:rowOff>45721</xdr:rowOff>
    </xdr:from>
    <xdr:ext cx="822960" cy="275717"/>
    <xdr:sp macro="" textlink="">
      <xdr:nvSpPr>
        <xdr:cNvPr id="8" name="テキスト ボックス 7">
          <a:extLst>
            <a:ext uri="{FF2B5EF4-FFF2-40B4-BE49-F238E27FC236}">
              <a16:creationId xmlns:a16="http://schemas.microsoft.com/office/drawing/2014/main" id="{8DD95BF5-2911-BCFB-9D78-C35667998491}"/>
            </a:ext>
          </a:extLst>
        </xdr:cNvPr>
        <xdr:cNvSpPr txBox="1"/>
      </xdr:nvSpPr>
      <xdr:spPr>
        <a:xfrm>
          <a:off x="1074420" y="4363721"/>
          <a:ext cx="822960" cy="275717"/>
        </a:xfrm>
        <a:prstGeom prst="rect">
          <a:avLst/>
        </a:prstGeom>
        <a:solidFill>
          <a:schemeClr val="accent6">
            <a:lumMod val="20000"/>
            <a:lumOff val="80000"/>
          </a:schemeClr>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100"/>
            <a:t>横</a:t>
          </a:r>
          <a:endParaRPr kumimoji="1" lang="en-US" altLang="ja-JP" sz="1100"/>
        </a:p>
      </xdr:txBody>
    </xdr:sp>
    <xdr:clientData/>
  </xdr:oneCellAnchor>
  <xdr:oneCellAnchor>
    <xdr:from>
      <xdr:col>4</xdr:col>
      <xdr:colOff>182880</xdr:colOff>
      <xdr:row>23</xdr:row>
      <xdr:rowOff>137161</xdr:rowOff>
    </xdr:from>
    <xdr:ext cx="1653540" cy="275717"/>
    <xdr:sp macro="" textlink="">
      <xdr:nvSpPr>
        <xdr:cNvPr id="9" name="テキスト ボックス 8">
          <a:extLst>
            <a:ext uri="{FF2B5EF4-FFF2-40B4-BE49-F238E27FC236}">
              <a16:creationId xmlns:a16="http://schemas.microsoft.com/office/drawing/2014/main" id="{5AA3AB25-7DAB-CF8F-6719-0FC90C1FE7C1}"/>
            </a:ext>
          </a:extLst>
        </xdr:cNvPr>
        <xdr:cNvSpPr txBox="1"/>
      </xdr:nvSpPr>
      <xdr:spPr>
        <a:xfrm>
          <a:off x="6545580" y="4290061"/>
          <a:ext cx="1653540" cy="275717"/>
        </a:xfrm>
        <a:prstGeom prst="rect">
          <a:avLst/>
        </a:prstGeom>
        <a:solidFill>
          <a:schemeClr val="accent6">
            <a:lumMod val="20000"/>
            <a:lumOff val="80000"/>
          </a:schemeClr>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100"/>
            <a:t>横タングステン</a:t>
          </a:r>
          <a:endParaRPr kumimoji="1" lang="en-US" altLang="ja-JP" sz="1100"/>
        </a:p>
      </xdr:txBody>
    </xdr:sp>
    <xdr:clientData/>
  </xdr:oneCellAnchor>
  <xdr:oneCellAnchor>
    <xdr:from>
      <xdr:col>2</xdr:col>
      <xdr:colOff>500380</xdr:colOff>
      <xdr:row>24</xdr:row>
      <xdr:rowOff>10977</xdr:rowOff>
    </xdr:from>
    <xdr:ext cx="1844040" cy="278583"/>
    <xdr:sp macro="" textlink="">
      <xdr:nvSpPr>
        <xdr:cNvPr id="10" name="テキスト ボックス 9">
          <a:extLst>
            <a:ext uri="{FF2B5EF4-FFF2-40B4-BE49-F238E27FC236}">
              <a16:creationId xmlns:a16="http://schemas.microsoft.com/office/drawing/2014/main" id="{78C04631-068E-280D-A7EA-0EEEF076CCB3}"/>
            </a:ext>
          </a:extLst>
        </xdr:cNvPr>
        <xdr:cNvSpPr txBox="1"/>
      </xdr:nvSpPr>
      <xdr:spPr>
        <a:xfrm>
          <a:off x="3599180" y="4328977"/>
          <a:ext cx="1844040" cy="278583"/>
        </a:xfrm>
        <a:prstGeom prst="rect">
          <a:avLst/>
        </a:prstGeom>
        <a:solidFill>
          <a:schemeClr val="accent6">
            <a:lumMod val="20000"/>
            <a:lumOff val="80000"/>
          </a:schemeClr>
        </a:solid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もし縦型に使うとしたら</a:t>
          </a:r>
          <a:endParaRPr kumimoji="1" lang="en-US" altLang="ja-JP" sz="1100"/>
        </a:p>
      </xdr:txBody>
    </xdr:sp>
    <xdr:clientData/>
  </xdr:oneCellAnchor>
  <xdr:oneCellAnchor>
    <xdr:from>
      <xdr:col>1</xdr:col>
      <xdr:colOff>1653540</xdr:colOff>
      <xdr:row>26</xdr:row>
      <xdr:rowOff>15240</xdr:rowOff>
    </xdr:from>
    <xdr:ext cx="3205365" cy="275717"/>
    <xdr:sp macro="" textlink="">
      <xdr:nvSpPr>
        <xdr:cNvPr id="11" name="テキスト ボックス 10">
          <a:extLst>
            <a:ext uri="{FF2B5EF4-FFF2-40B4-BE49-F238E27FC236}">
              <a16:creationId xmlns:a16="http://schemas.microsoft.com/office/drawing/2014/main" id="{073A033D-7E52-84D9-D1D8-BCE7DF69010B}"/>
            </a:ext>
          </a:extLst>
        </xdr:cNvPr>
        <xdr:cNvSpPr txBox="1"/>
      </xdr:nvSpPr>
      <xdr:spPr>
        <a:xfrm>
          <a:off x="2745740" y="4663440"/>
          <a:ext cx="320536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最も重くしても縦型に必要な遠心力を生み出せない</a:t>
          </a:r>
          <a:endParaRPr kumimoji="1" lang="en-US" altLang="ja-JP"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G42"/>
  <sheetViews>
    <sheetView workbookViewId="0">
      <selection activeCell="E34" sqref="E34"/>
    </sheetView>
  </sheetViews>
  <sheetFormatPr defaultRowHeight="13.2" x14ac:dyDescent="0.2"/>
  <cols>
    <col min="2" max="2" width="41.44140625" bestFit="1" customWidth="1"/>
    <col min="3" max="3" width="15" style="5" bestFit="1" customWidth="1"/>
    <col min="4" max="4" width="10.6640625" bestFit="1" customWidth="1"/>
    <col min="5" max="5" width="25.6640625" bestFit="1" customWidth="1"/>
    <col min="6" max="6" width="5.44140625" bestFit="1" customWidth="1"/>
    <col min="7" max="7" width="4.21875" customWidth="1"/>
  </cols>
  <sheetData>
    <row r="2" spans="2:7" x14ac:dyDescent="0.2">
      <c r="B2" t="s">
        <v>65</v>
      </c>
    </row>
    <row r="4" spans="2:7" x14ac:dyDescent="0.2">
      <c r="B4" t="s">
        <v>31</v>
      </c>
      <c r="C4" s="29">
        <v>50.6</v>
      </c>
      <c r="D4" t="s">
        <v>32</v>
      </c>
      <c r="E4" t="s">
        <v>68</v>
      </c>
    </row>
    <row r="5" spans="2:7" x14ac:dyDescent="0.2">
      <c r="B5" s="20" t="s">
        <v>34</v>
      </c>
      <c r="C5">
        <f>C4/2</f>
        <v>25.3</v>
      </c>
      <c r="D5" t="s">
        <v>32</v>
      </c>
    </row>
    <row r="6" spans="2:7" x14ac:dyDescent="0.2">
      <c r="B6" t="s">
        <v>37</v>
      </c>
      <c r="C6" s="29">
        <v>100.1</v>
      </c>
      <c r="D6" t="s">
        <v>32</v>
      </c>
      <c r="E6" t="s">
        <v>66</v>
      </c>
    </row>
    <row r="7" spans="2:7" x14ac:dyDescent="0.2">
      <c r="B7" s="20" t="s">
        <v>38</v>
      </c>
      <c r="C7" s="5">
        <f>C6/C5</f>
        <v>3.9565217391304346</v>
      </c>
    </row>
    <row r="8" spans="2:7" x14ac:dyDescent="0.2">
      <c r="B8" t="s">
        <v>6</v>
      </c>
      <c r="C8" s="28">
        <v>5000</v>
      </c>
      <c r="D8" t="s">
        <v>24</v>
      </c>
      <c r="E8" t="s">
        <v>69</v>
      </c>
    </row>
    <row r="9" spans="2:7" x14ac:dyDescent="0.2">
      <c r="B9" t="s">
        <v>26</v>
      </c>
      <c r="C9" s="5">
        <f>C8*360</f>
        <v>1800000</v>
      </c>
      <c r="D9" t="s">
        <v>25</v>
      </c>
    </row>
    <row r="10" spans="2:7" x14ac:dyDescent="0.2">
      <c r="B10" t="s">
        <v>26</v>
      </c>
      <c r="C10" s="5">
        <f>C9/57.3</f>
        <v>31413.612565445026</v>
      </c>
      <c r="D10" t="s">
        <v>27</v>
      </c>
    </row>
    <row r="11" spans="2:7" x14ac:dyDescent="0.2">
      <c r="B11" s="20" t="s">
        <v>22</v>
      </c>
      <c r="C11" s="5">
        <f>C10/60</f>
        <v>523.56020942408372</v>
      </c>
      <c r="D11" t="s">
        <v>28</v>
      </c>
    </row>
    <row r="12" spans="2:7" x14ac:dyDescent="0.2">
      <c r="B12" t="s">
        <v>4</v>
      </c>
      <c r="C12" s="28">
        <v>134.80000000000001</v>
      </c>
      <c r="D12" t="s">
        <v>33</v>
      </c>
      <c r="E12" t="s">
        <v>67</v>
      </c>
    </row>
    <row r="13" spans="2:7" x14ac:dyDescent="0.2">
      <c r="B13" s="20" t="s">
        <v>7</v>
      </c>
      <c r="C13" s="4">
        <f>C12/3*2</f>
        <v>89.866666666666674</v>
      </c>
      <c r="D13" s="4" t="s">
        <v>30</v>
      </c>
      <c r="E13" t="s">
        <v>17</v>
      </c>
    </row>
    <row r="14" spans="2:7" x14ac:dyDescent="0.2">
      <c r="B14" s="20" t="s">
        <v>8</v>
      </c>
      <c r="C14" s="4">
        <f>C12/3*1</f>
        <v>44.933333333333337</v>
      </c>
      <c r="D14" s="4" t="s">
        <v>30</v>
      </c>
      <c r="F14" s="4"/>
      <c r="G14" s="4"/>
    </row>
    <row r="15" spans="2:7" x14ac:dyDescent="0.2">
      <c r="B15" t="s">
        <v>1</v>
      </c>
      <c r="C15" s="28">
        <v>169.8</v>
      </c>
      <c r="D15" t="s">
        <v>30</v>
      </c>
      <c r="E15" t="s">
        <v>66</v>
      </c>
    </row>
    <row r="16" spans="2:7" x14ac:dyDescent="0.2">
      <c r="B16" t="s">
        <v>11</v>
      </c>
      <c r="C16" s="28">
        <v>21.3</v>
      </c>
      <c r="D16" t="s">
        <v>30</v>
      </c>
      <c r="E16" t="s">
        <v>66</v>
      </c>
    </row>
    <row r="17" spans="2:5" x14ac:dyDescent="0.2">
      <c r="B17" t="s">
        <v>52</v>
      </c>
      <c r="C17" s="28">
        <v>109.8</v>
      </c>
      <c r="D17" t="s">
        <v>30</v>
      </c>
      <c r="E17" t="s">
        <v>66</v>
      </c>
    </row>
    <row r="18" spans="2:5" x14ac:dyDescent="0.2">
      <c r="B18" t="s">
        <v>42</v>
      </c>
      <c r="C18" s="4">
        <f>SUM(C17:C17)+C14</f>
        <v>154.73333333333335</v>
      </c>
      <c r="D18" t="s">
        <v>30</v>
      </c>
    </row>
    <row r="20" spans="2:5" x14ac:dyDescent="0.2">
      <c r="B20" t="s">
        <v>16</v>
      </c>
    </row>
    <row r="21" spans="2:5" x14ac:dyDescent="0.2">
      <c r="B21" s="6" t="s">
        <v>43</v>
      </c>
      <c r="C21" s="12">
        <f>C13+C16+C15</f>
        <v>280.9666666666667</v>
      </c>
      <c r="D21" t="s">
        <v>30</v>
      </c>
    </row>
    <row r="22" spans="2:5" x14ac:dyDescent="0.2">
      <c r="B22" s="6" t="s">
        <v>61</v>
      </c>
      <c r="C22" s="29">
        <v>25.3</v>
      </c>
      <c r="D22" t="s">
        <v>32</v>
      </c>
      <c r="E22" t="s">
        <v>63</v>
      </c>
    </row>
    <row r="23" spans="2:5" x14ac:dyDescent="0.2">
      <c r="B23" s="6" t="s">
        <v>18</v>
      </c>
      <c r="C23" s="29">
        <v>425.49</v>
      </c>
      <c r="D23" t="s">
        <v>30</v>
      </c>
      <c r="E23" t="s">
        <v>36</v>
      </c>
    </row>
    <row r="24" spans="2:5" x14ac:dyDescent="0.2">
      <c r="B24" s="6" t="s">
        <v>62</v>
      </c>
      <c r="C24" s="29">
        <v>22.78</v>
      </c>
      <c r="D24" t="s">
        <v>32</v>
      </c>
      <c r="E24" t="s">
        <v>36</v>
      </c>
    </row>
    <row r="25" spans="2:5" x14ac:dyDescent="0.2">
      <c r="B25" s="6" t="s">
        <v>23</v>
      </c>
      <c r="C25" s="12">
        <f>C21*C22+C23*C24</f>
        <v>16801.118866666668</v>
      </c>
      <c r="D25" t="s">
        <v>41</v>
      </c>
      <c r="E25" t="s">
        <v>35</v>
      </c>
    </row>
    <row r="27" spans="2:5" x14ac:dyDescent="0.2">
      <c r="B27" s="9" t="s">
        <v>40</v>
      </c>
      <c r="C27" s="15">
        <v>1</v>
      </c>
      <c r="D27" t="s">
        <v>41</v>
      </c>
    </row>
    <row r="29" spans="2:5" x14ac:dyDescent="0.2">
      <c r="B29" s="18" t="s">
        <v>45</v>
      </c>
      <c r="C29" s="19">
        <f>C27+C25</f>
        <v>16802.118866666668</v>
      </c>
      <c r="D29" t="s">
        <v>41</v>
      </c>
    </row>
    <row r="31" spans="2:5" x14ac:dyDescent="0.2">
      <c r="B31" s="10" t="s">
        <v>29</v>
      </c>
      <c r="C31" s="16">
        <f>-(C18*C5*(C11^2)*-1)</f>
        <v>1073093756.5673455</v>
      </c>
    </row>
    <row r="32" spans="2:5" x14ac:dyDescent="0.2">
      <c r="B32" s="10" t="s">
        <v>39</v>
      </c>
      <c r="C32" s="16">
        <f>C27*C11^2*-1</f>
        <v>-274115.29289219039</v>
      </c>
    </row>
    <row r="33" spans="2:5" x14ac:dyDescent="0.2">
      <c r="B33" s="10" t="s">
        <v>70</v>
      </c>
      <c r="C33" s="16">
        <f>C31+C32</f>
        <v>1072819641.2744533</v>
      </c>
    </row>
    <row r="35" spans="2:5" x14ac:dyDescent="0.2">
      <c r="B35" s="11" t="s">
        <v>71</v>
      </c>
      <c r="C35" s="17">
        <f>C27*(C11^2)</f>
        <v>274115.29289219039</v>
      </c>
    </row>
    <row r="37" spans="2:5" x14ac:dyDescent="0.2">
      <c r="B37" s="7" t="s">
        <v>21</v>
      </c>
      <c r="C37" s="29">
        <v>652.52</v>
      </c>
      <c r="D37" t="s">
        <v>30</v>
      </c>
      <c r="E37" t="s">
        <v>60</v>
      </c>
    </row>
    <row r="38" spans="2:5" x14ac:dyDescent="0.2">
      <c r="B38" s="7" t="s">
        <v>44</v>
      </c>
      <c r="C38" s="29">
        <v>25.73</v>
      </c>
      <c r="D38" t="s">
        <v>32</v>
      </c>
      <c r="E38" t="s">
        <v>64</v>
      </c>
    </row>
    <row r="39" spans="2:5" x14ac:dyDescent="0.2">
      <c r="B39" s="7" t="s">
        <v>23</v>
      </c>
      <c r="C39" s="13">
        <f>C37*C38</f>
        <v>16789.339599999999</v>
      </c>
      <c r="D39" t="s">
        <v>41</v>
      </c>
    </row>
    <row r="41" spans="2:5" x14ac:dyDescent="0.2">
      <c r="C41" s="30">
        <v>326.26</v>
      </c>
    </row>
    <row r="42" spans="2:5" x14ac:dyDescent="0.2">
      <c r="C42" s="30">
        <f>C41*2</f>
        <v>652.52</v>
      </c>
    </row>
  </sheetData>
  <phoneticPr fontId="1"/>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11"/>
  <sheetViews>
    <sheetView workbookViewId="0">
      <selection activeCell="E5" sqref="E5:E11"/>
    </sheetView>
  </sheetViews>
  <sheetFormatPr defaultRowHeight="13.2" x14ac:dyDescent="0.2"/>
  <cols>
    <col min="2" max="2" width="23.6640625" bestFit="1" customWidth="1"/>
    <col min="3" max="3" width="9.6640625" customWidth="1"/>
  </cols>
  <sheetData>
    <row r="2" spans="2:5" ht="13.8" thickBot="1" x14ac:dyDescent="0.25">
      <c r="B2" t="s">
        <v>56</v>
      </c>
      <c r="C2" t="s">
        <v>57</v>
      </c>
      <c r="D2" t="s">
        <v>58</v>
      </c>
    </row>
    <row r="3" spans="2:5" x14ac:dyDescent="0.2">
      <c r="B3" s="31" t="s">
        <v>5</v>
      </c>
      <c r="C3" s="21"/>
    </row>
    <row r="4" spans="2:5" ht="16.5" customHeight="1" thickBot="1" x14ac:dyDescent="0.25">
      <c r="B4" s="32"/>
      <c r="C4" s="22" t="s">
        <v>55</v>
      </c>
    </row>
    <row r="5" spans="2:5" ht="16.5" customHeight="1" thickTop="1" x14ac:dyDescent="0.2">
      <c r="B5" s="1" t="s">
        <v>0</v>
      </c>
      <c r="C5" s="23">
        <v>21.3</v>
      </c>
      <c r="D5">
        <v>12.9</v>
      </c>
    </row>
    <row r="6" spans="2:5" ht="16.5" customHeight="1" x14ac:dyDescent="0.2">
      <c r="B6" s="2" t="s">
        <v>46</v>
      </c>
      <c r="C6" s="24">
        <v>169.8</v>
      </c>
      <c r="D6">
        <v>124.4</v>
      </c>
    </row>
    <row r="7" spans="2:5" ht="16.5" customHeight="1" x14ac:dyDescent="0.2">
      <c r="B7" s="2" t="s">
        <v>2</v>
      </c>
      <c r="C7" s="24"/>
    </row>
    <row r="8" spans="2:5" ht="16.5" customHeight="1" x14ac:dyDescent="0.2">
      <c r="B8" s="2" t="s">
        <v>3</v>
      </c>
      <c r="C8" s="24"/>
    </row>
    <row r="9" spans="2:5" ht="16.5" customHeight="1" x14ac:dyDescent="0.2">
      <c r="B9" s="26" t="s">
        <v>53</v>
      </c>
      <c r="C9" s="27">
        <v>134.80000000000001</v>
      </c>
      <c r="D9">
        <v>102.3</v>
      </c>
    </row>
    <row r="10" spans="2:5" ht="16.5" customHeight="1" x14ac:dyDescent="0.2">
      <c r="B10" s="26" t="s">
        <v>54</v>
      </c>
      <c r="C10" s="27">
        <v>89.8</v>
      </c>
      <c r="D10">
        <v>82.4</v>
      </c>
    </row>
    <row r="11" spans="2:5" ht="16.5" customHeight="1" thickBot="1" x14ac:dyDescent="0.25">
      <c r="B11" s="3" t="s">
        <v>13</v>
      </c>
      <c r="C11" s="25">
        <v>20.5</v>
      </c>
      <c r="D11">
        <v>20.5</v>
      </c>
      <c r="E11" t="s">
        <v>59</v>
      </c>
    </row>
  </sheetData>
  <mergeCells count="1">
    <mergeCell ref="B3:B4"/>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AI81"/>
  <sheetViews>
    <sheetView topLeftCell="A19" workbookViewId="0">
      <selection activeCell="L59" sqref="L59"/>
    </sheetView>
  </sheetViews>
  <sheetFormatPr defaultRowHeight="13.2" x14ac:dyDescent="0.2"/>
  <cols>
    <col min="2" max="2" width="35.33203125" bestFit="1" customWidth="1"/>
    <col min="3" max="3" width="15" style="5" bestFit="1" customWidth="1"/>
    <col min="4" max="13" width="15" style="5" customWidth="1"/>
    <col min="14" max="22" width="15" customWidth="1"/>
    <col min="23" max="23" width="4.109375" customWidth="1"/>
    <col min="24" max="35" width="15" customWidth="1"/>
  </cols>
  <sheetData>
    <row r="2" spans="2:35" x14ac:dyDescent="0.2">
      <c r="B2" t="s">
        <v>31</v>
      </c>
      <c r="C2" s="5">
        <v>50</v>
      </c>
      <c r="D2" s="5">
        <v>50</v>
      </c>
      <c r="E2" s="5">
        <v>50</v>
      </c>
      <c r="F2" s="5">
        <v>50</v>
      </c>
      <c r="G2" s="5">
        <v>50</v>
      </c>
      <c r="H2" s="5">
        <v>50</v>
      </c>
      <c r="I2" s="5">
        <v>50</v>
      </c>
      <c r="J2" s="5">
        <v>50</v>
      </c>
      <c r="K2" s="5">
        <v>50</v>
      </c>
      <c r="L2" s="5">
        <v>50</v>
      </c>
      <c r="M2" s="5">
        <v>50</v>
      </c>
      <c r="N2" s="5">
        <v>50</v>
      </c>
      <c r="O2" s="5">
        <v>50</v>
      </c>
      <c r="P2" s="5">
        <v>50</v>
      </c>
      <c r="Q2" s="5">
        <v>50</v>
      </c>
      <c r="R2" s="5">
        <v>50</v>
      </c>
      <c r="S2" s="5">
        <v>50</v>
      </c>
      <c r="T2" s="5">
        <v>50</v>
      </c>
      <c r="U2" s="5">
        <v>50</v>
      </c>
      <c r="V2" s="5">
        <v>50</v>
      </c>
      <c r="W2" s="5"/>
      <c r="X2" s="5">
        <v>50</v>
      </c>
      <c r="Y2" s="5">
        <v>50</v>
      </c>
      <c r="Z2" s="5">
        <v>50</v>
      </c>
      <c r="AA2" s="5">
        <v>50</v>
      </c>
      <c r="AB2" s="5">
        <v>50</v>
      </c>
      <c r="AC2" s="5">
        <v>50</v>
      </c>
      <c r="AD2" s="5">
        <v>50</v>
      </c>
      <c r="AE2" s="5">
        <v>50</v>
      </c>
      <c r="AF2" s="5">
        <v>50</v>
      </c>
      <c r="AG2" s="5">
        <v>50</v>
      </c>
      <c r="AH2" s="5">
        <v>50</v>
      </c>
      <c r="AI2" s="5">
        <v>50</v>
      </c>
    </row>
    <row r="3" spans="2:35" x14ac:dyDescent="0.2">
      <c r="B3" t="s">
        <v>34</v>
      </c>
      <c r="C3">
        <f>C2/2</f>
        <v>25</v>
      </c>
      <c r="D3">
        <f t="shared" ref="D3:AI3" si="0">D2/2</f>
        <v>25</v>
      </c>
      <c r="E3">
        <f t="shared" si="0"/>
        <v>25</v>
      </c>
      <c r="F3">
        <f t="shared" si="0"/>
        <v>25</v>
      </c>
      <c r="G3">
        <f t="shared" si="0"/>
        <v>25</v>
      </c>
      <c r="H3">
        <f t="shared" si="0"/>
        <v>25</v>
      </c>
      <c r="I3">
        <f t="shared" si="0"/>
        <v>25</v>
      </c>
      <c r="J3">
        <f t="shared" si="0"/>
        <v>25</v>
      </c>
      <c r="K3">
        <f t="shared" si="0"/>
        <v>25</v>
      </c>
      <c r="L3">
        <f t="shared" si="0"/>
        <v>25</v>
      </c>
      <c r="M3">
        <f t="shared" si="0"/>
        <v>25</v>
      </c>
      <c r="N3">
        <f t="shared" si="0"/>
        <v>25</v>
      </c>
      <c r="O3">
        <f t="shared" si="0"/>
        <v>25</v>
      </c>
      <c r="P3">
        <f t="shared" si="0"/>
        <v>25</v>
      </c>
      <c r="Q3">
        <f t="shared" si="0"/>
        <v>25</v>
      </c>
      <c r="R3">
        <f t="shared" si="0"/>
        <v>25</v>
      </c>
      <c r="S3">
        <f t="shared" si="0"/>
        <v>25</v>
      </c>
      <c r="T3">
        <f t="shared" si="0"/>
        <v>25</v>
      </c>
      <c r="U3">
        <f t="shared" si="0"/>
        <v>25</v>
      </c>
      <c r="V3">
        <f t="shared" si="0"/>
        <v>25</v>
      </c>
      <c r="X3">
        <f t="shared" si="0"/>
        <v>25</v>
      </c>
      <c r="Y3">
        <f t="shared" si="0"/>
        <v>25</v>
      </c>
      <c r="Z3">
        <f t="shared" si="0"/>
        <v>25</v>
      </c>
      <c r="AA3">
        <f t="shared" si="0"/>
        <v>25</v>
      </c>
      <c r="AB3">
        <f t="shared" si="0"/>
        <v>25</v>
      </c>
      <c r="AC3">
        <f t="shared" si="0"/>
        <v>25</v>
      </c>
      <c r="AD3">
        <f t="shared" si="0"/>
        <v>25</v>
      </c>
      <c r="AE3">
        <f t="shared" si="0"/>
        <v>25</v>
      </c>
      <c r="AF3">
        <f t="shared" si="0"/>
        <v>25</v>
      </c>
      <c r="AG3">
        <f t="shared" si="0"/>
        <v>25</v>
      </c>
      <c r="AH3">
        <f t="shared" si="0"/>
        <v>25</v>
      </c>
      <c r="AI3">
        <f t="shared" si="0"/>
        <v>25</v>
      </c>
    </row>
    <row r="4" spans="2:35" x14ac:dyDescent="0.2">
      <c r="B4" t="s">
        <v>37</v>
      </c>
      <c r="C4" s="5">
        <v>88.05</v>
      </c>
      <c r="D4" s="5">
        <v>88.05</v>
      </c>
      <c r="E4" s="5">
        <v>88.05</v>
      </c>
      <c r="F4" s="5">
        <v>88.05</v>
      </c>
      <c r="G4" s="5">
        <v>88.05</v>
      </c>
      <c r="H4" s="5">
        <v>88.05</v>
      </c>
      <c r="I4" s="5">
        <v>88.05</v>
      </c>
      <c r="J4" s="5">
        <v>88.05</v>
      </c>
      <c r="K4" s="5">
        <v>88.05</v>
      </c>
      <c r="L4" s="5">
        <v>88.05</v>
      </c>
      <c r="M4" s="5">
        <v>88.05</v>
      </c>
      <c r="N4" s="5">
        <v>88.05</v>
      </c>
      <c r="O4" s="5">
        <v>88.05</v>
      </c>
      <c r="P4" s="5">
        <v>88.05</v>
      </c>
      <c r="Q4" s="5">
        <v>88.05</v>
      </c>
      <c r="R4" s="5">
        <v>88.05</v>
      </c>
      <c r="S4" s="5">
        <v>88.05</v>
      </c>
      <c r="T4" s="5">
        <v>88.05</v>
      </c>
      <c r="U4" s="5">
        <v>88.05</v>
      </c>
      <c r="V4" s="5">
        <v>88.05</v>
      </c>
      <c r="W4" s="5"/>
      <c r="X4" s="5">
        <v>88.05</v>
      </c>
      <c r="Y4" s="5">
        <v>88.05</v>
      </c>
      <c r="Z4" s="5">
        <v>88.05</v>
      </c>
      <c r="AA4" s="5">
        <v>88.05</v>
      </c>
      <c r="AB4" s="5">
        <v>88.05</v>
      </c>
      <c r="AC4" s="5">
        <v>88.05</v>
      </c>
      <c r="AD4" s="5">
        <v>88.05</v>
      </c>
      <c r="AE4" s="5">
        <v>88.05</v>
      </c>
      <c r="AF4" s="5">
        <v>88.05</v>
      </c>
      <c r="AG4" s="5">
        <v>88.05</v>
      </c>
      <c r="AH4" s="5">
        <v>88.05</v>
      </c>
      <c r="AI4" s="5">
        <v>88.05</v>
      </c>
    </row>
    <row r="5" spans="2:35" x14ac:dyDescent="0.2">
      <c r="B5" t="s">
        <v>38</v>
      </c>
      <c r="C5" s="5">
        <f>C4/C3</f>
        <v>3.5219999999999998</v>
      </c>
      <c r="D5" s="5">
        <f t="shared" ref="D5:AI5" si="1">D4/D3</f>
        <v>3.5219999999999998</v>
      </c>
      <c r="E5" s="5">
        <f t="shared" si="1"/>
        <v>3.5219999999999998</v>
      </c>
      <c r="F5" s="5">
        <f t="shared" si="1"/>
        <v>3.5219999999999998</v>
      </c>
      <c r="G5" s="5">
        <f t="shared" si="1"/>
        <v>3.5219999999999998</v>
      </c>
      <c r="H5" s="5">
        <f t="shared" si="1"/>
        <v>3.5219999999999998</v>
      </c>
      <c r="I5" s="5">
        <f t="shared" si="1"/>
        <v>3.5219999999999998</v>
      </c>
      <c r="J5" s="5">
        <f t="shared" si="1"/>
        <v>3.5219999999999998</v>
      </c>
      <c r="K5" s="5">
        <f t="shared" si="1"/>
        <v>3.5219999999999998</v>
      </c>
      <c r="L5" s="5">
        <f t="shared" si="1"/>
        <v>3.5219999999999998</v>
      </c>
      <c r="M5" s="5">
        <f t="shared" si="1"/>
        <v>3.5219999999999998</v>
      </c>
      <c r="N5" s="5">
        <f t="shared" si="1"/>
        <v>3.5219999999999998</v>
      </c>
      <c r="O5" s="5">
        <f t="shared" si="1"/>
        <v>3.5219999999999998</v>
      </c>
      <c r="P5" s="5">
        <f t="shared" si="1"/>
        <v>3.5219999999999998</v>
      </c>
      <c r="Q5" s="5">
        <f t="shared" si="1"/>
        <v>3.5219999999999998</v>
      </c>
      <c r="R5" s="5">
        <f t="shared" si="1"/>
        <v>3.5219999999999998</v>
      </c>
      <c r="S5" s="5">
        <f t="shared" si="1"/>
        <v>3.5219999999999998</v>
      </c>
      <c r="T5" s="5">
        <f t="shared" si="1"/>
        <v>3.5219999999999998</v>
      </c>
      <c r="U5" s="5">
        <f t="shared" si="1"/>
        <v>3.5219999999999998</v>
      </c>
      <c r="V5" s="5">
        <f t="shared" si="1"/>
        <v>3.5219999999999998</v>
      </c>
      <c r="W5" s="5"/>
      <c r="X5" s="5">
        <f t="shared" si="1"/>
        <v>3.5219999999999998</v>
      </c>
      <c r="Y5" s="5">
        <f t="shared" si="1"/>
        <v>3.5219999999999998</v>
      </c>
      <c r="Z5" s="5">
        <f t="shared" si="1"/>
        <v>3.5219999999999998</v>
      </c>
      <c r="AA5" s="5">
        <f t="shared" si="1"/>
        <v>3.5219999999999998</v>
      </c>
      <c r="AB5" s="5">
        <f t="shared" si="1"/>
        <v>3.5219999999999998</v>
      </c>
      <c r="AC5" s="5">
        <f t="shared" si="1"/>
        <v>3.5219999999999998</v>
      </c>
      <c r="AD5" s="5">
        <f t="shared" si="1"/>
        <v>3.5219999999999998</v>
      </c>
      <c r="AE5" s="5">
        <f t="shared" si="1"/>
        <v>3.5219999999999998</v>
      </c>
      <c r="AF5" s="5">
        <f t="shared" si="1"/>
        <v>3.5219999999999998</v>
      </c>
      <c r="AG5" s="5">
        <f t="shared" si="1"/>
        <v>3.5219999999999998</v>
      </c>
      <c r="AH5" s="5">
        <f t="shared" si="1"/>
        <v>3.5219999999999998</v>
      </c>
      <c r="AI5" s="5">
        <f t="shared" si="1"/>
        <v>3.5219999999999998</v>
      </c>
    </row>
    <row r="6" spans="2:35" x14ac:dyDescent="0.2">
      <c r="B6" t="s">
        <v>6</v>
      </c>
      <c r="C6" s="5">
        <v>500</v>
      </c>
      <c r="D6" s="5">
        <v>1000</v>
      </c>
      <c r="E6" s="5">
        <v>1500</v>
      </c>
      <c r="F6" s="5">
        <v>2000</v>
      </c>
      <c r="G6" s="5">
        <v>2500</v>
      </c>
      <c r="H6" s="5">
        <v>3000</v>
      </c>
      <c r="I6" s="5">
        <v>3500</v>
      </c>
      <c r="J6" s="5">
        <v>4000</v>
      </c>
      <c r="K6" s="5">
        <v>4500</v>
      </c>
      <c r="L6" s="5">
        <v>5000</v>
      </c>
      <c r="M6" s="5">
        <v>5500</v>
      </c>
      <c r="N6" s="5">
        <v>6000</v>
      </c>
      <c r="O6" s="5">
        <v>6500</v>
      </c>
      <c r="P6" s="5">
        <v>7000</v>
      </c>
      <c r="Q6" s="5">
        <v>7500</v>
      </c>
      <c r="R6" s="5">
        <v>8000</v>
      </c>
      <c r="S6" s="5">
        <v>8500</v>
      </c>
      <c r="T6" s="5">
        <v>9000</v>
      </c>
      <c r="U6" s="5">
        <v>9500</v>
      </c>
      <c r="V6" s="5">
        <v>10000</v>
      </c>
      <c r="W6" s="5"/>
      <c r="X6" s="5">
        <v>11500</v>
      </c>
      <c r="Y6" s="5">
        <v>12000</v>
      </c>
      <c r="Z6" s="5">
        <v>12500</v>
      </c>
      <c r="AA6" s="5">
        <v>13000</v>
      </c>
      <c r="AB6" s="5">
        <v>13500</v>
      </c>
      <c r="AC6" s="5">
        <v>14000</v>
      </c>
      <c r="AD6" s="5">
        <v>14500</v>
      </c>
      <c r="AE6" s="5">
        <v>15000</v>
      </c>
      <c r="AF6" s="5">
        <v>15500</v>
      </c>
      <c r="AG6" s="5">
        <v>16000</v>
      </c>
      <c r="AH6" s="5">
        <v>16500</v>
      </c>
      <c r="AI6" s="5">
        <v>17000</v>
      </c>
    </row>
    <row r="7" spans="2:35" x14ac:dyDescent="0.2">
      <c r="B7" t="s">
        <v>6</v>
      </c>
      <c r="C7" s="5">
        <f>C6*360</f>
        <v>180000</v>
      </c>
      <c r="D7" s="5">
        <f t="shared" ref="D7:AI7" si="2">D6*360</f>
        <v>360000</v>
      </c>
      <c r="E7" s="5">
        <f t="shared" si="2"/>
        <v>540000</v>
      </c>
      <c r="F7" s="5">
        <f t="shared" si="2"/>
        <v>720000</v>
      </c>
      <c r="G7" s="5">
        <f t="shared" si="2"/>
        <v>900000</v>
      </c>
      <c r="H7" s="5">
        <f t="shared" si="2"/>
        <v>1080000</v>
      </c>
      <c r="I7" s="5">
        <f t="shared" si="2"/>
        <v>1260000</v>
      </c>
      <c r="J7" s="5">
        <f t="shared" si="2"/>
        <v>1440000</v>
      </c>
      <c r="K7" s="5">
        <f t="shared" si="2"/>
        <v>1620000</v>
      </c>
      <c r="L7" s="5">
        <f t="shared" si="2"/>
        <v>1800000</v>
      </c>
      <c r="M7" s="5">
        <f t="shared" si="2"/>
        <v>1980000</v>
      </c>
      <c r="N7" s="5">
        <f t="shared" si="2"/>
        <v>2160000</v>
      </c>
      <c r="O7" s="5">
        <f t="shared" si="2"/>
        <v>2340000</v>
      </c>
      <c r="P7" s="5">
        <f t="shared" si="2"/>
        <v>2520000</v>
      </c>
      <c r="Q7" s="5">
        <f t="shared" si="2"/>
        <v>2700000</v>
      </c>
      <c r="R7" s="5">
        <f t="shared" si="2"/>
        <v>2880000</v>
      </c>
      <c r="S7" s="5">
        <f t="shared" si="2"/>
        <v>3060000</v>
      </c>
      <c r="T7" s="5">
        <f t="shared" si="2"/>
        <v>3240000</v>
      </c>
      <c r="U7" s="5">
        <f t="shared" si="2"/>
        <v>3420000</v>
      </c>
      <c r="V7" s="5">
        <f t="shared" si="2"/>
        <v>3600000</v>
      </c>
      <c r="W7" s="5"/>
      <c r="X7" s="5">
        <f t="shared" si="2"/>
        <v>4140000</v>
      </c>
      <c r="Y7" s="5">
        <f t="shared" si="2"/>
        <v>4320000</v>
      </c>
      <c r="Z7" s="5">
        <f t="shared" si="2"/>
        <v>4500000</v>
      </c>
      <c r="AA7" s="5">
        <f t="shared" si="2"/>
        <v>4680000</v>
      </c>
      <c r="AB7" s="5">
        <f t="shared" si="2"/>
        <v>4860000</v>
      </c>
      <c r="AC7" s="5">
        <f t="shared" si="2"/>
        <v>5040000</v>
      </c>
      <c r="AD7" s="5">
        <f t="shared" si="2"/>
        <v>5220000</v>
      </c>
      <c r="AE7" s="5">
        <f t="shared" si="2"/>
        <v>5400000</v>
      </c>
      <c r="AF7" s="5">
        <f t="shared" si="2"/>
        <v>5580000</v>
      </c>
      <c r="AG7" s="5">
        <f t="shared" si="2"/>
        <v>5760000</v>
      </c>
      <c r="AH7" s="5">
        <f t="shared" si="2"/>
        <v>5940000</v>
      </c>
      <c r="AI7" s="5">
        <f t="shared" si="2"/>
        <v>6120000</v>
      </c>
    </row>
    <row r="8" spans="2:35" x14ac:dyDescent="0.2">
      <c r="B8" t="s">
        <v>6</v>
      </c>
      <c r="C8" s="5">
        <f>C7/57.3</f>
        <v>3141.3612565445028</v>
      </c>
      <c r="D8" s="5">
        <f t="shared" ref="D8:AI8" si="3">D7/57.3</f>
        <v>6282.7225130890056</v>
      </c>
      <c r="E8" s="5">
        <f t="shared" si="3"/>
        <v>9424.0837696335075</v>
      </c>
      <c r="F8" s="5">
        <f t="shared" si="3"/>
        <v>12565.445026178011</v>
      </c>
      <c r="G8" s="5">
        <f t="shared" si="3"/>
        <v>15706.806282722513</v>
      </c>
      <c r="H8" s="5">
        <f t="shared" si="3"/>
        <v>18848.167539267015</v>
      </c>
      <c r="I8" s="5">
        <f t="shared" si="3"/>
        <v>21989.528795811519</v>
      </c>
      <c r="J8" s="5">
        <f t="shared" si="3"/>
        <v>25130.890052356022</v>
      </c>
      <c r="K8" s="5">
        <f t="shared" si="3"/>
        <v>28272.251308900526</v>
      </c>
      <c r="L8" s="5">
        <f t="shared" si="3"/>
        <v>31413.612565445026</v>
      </c>
      <c r="M8" s="5">
        <f t="shared" si="3"/>
        <v>34554.97382198953</v>
      </c>
      <c r="N8" s="5">
        <f t="shared" si="3"/>
        <v>37696.33507853403</v>
      </c>
      <c r="O8" s="5">
        <f t="shared" si="3"/>
        <v>40837.696335078537</v>
      </c>
      <c r="P8" s="5">
        <f t="shared" si="3"/>
        <v>43979.057591623037</v>
      </c>
      <c r="Q8" s="5">
        <f t="shared" si="3"/>
        <v>47120.418848167545</v>
      </c>
      <c r="R8" s="5">
        <f t="shared" si="3"/>
        <v>50261.780104712045</v>
      </c>
      <c r="S8" s="5">
        <f t="shared" si="3"/>
        <v>53403.141361256545</v>
      </c>
      <c r="T8" s="5">
        <f t="shared" si="3"/>
        <v>56544.502617801052</v>
      </c>
      <c r="U8" s="5">
        <f t="shared" si="3"/>
        <v>59685.863874345552</v>
      </c>
      <c r="V8" s="5">
        <f t="shared" si="3"/>
        <v>62827.225130890052</v>
      </c>
      <c r="W8" s="5"/>
      <c r="X8" s="5">
        <f t="shared" si="3"/>
        <v>72251.308900523567</v>
      </c>
      <c r="Y8" s="5">
        <f t="shared" si="3"/>
        <v>75392.67015706806</v>
      </c>
      <c r="Z8" s="5">
        <f t="shared" si="3"/>
        <v>78534.031413612567</v>
      </c>
      <c r="AA8" s="5">
        <f t="shared" si="3"/>
        <v>81675.392670157074</v>
      </c>
      <c r="AB8" s="5">
        <f t="shared" si="3"/>
        <v>84816.753926701582</v>
      </c>
      <c r="AC8" s="5">
        <f t="shared" si="3"/>
        <v>87958.115183246075</v>
      </c>
      <c r="AD8" s="5">
        <f t="shared" si="3"/>
        <v>91099.476439790582</v>
      </c>
      <c r="AE8" s="5">
        <f t="shared" si="3"/>
        <v>94240.837696335089</v>
      </c>
      <c r="AF8" s="5">
        <f t="shared" si="3"/>
        <v>97382.198952879582</v>
      </c>
      <c r="AG8" s="5">
        <f t="shared" si="3"/>
        <v>100523.56020942409</v>
      </c>
      <c r="AH8" s="5">
        <f t="shared" si="3"/>
        <v>103664.9214659686</v>
      </c>
      <c r="AI8" s="5">
        <f t="shared" si="3"/>
        <v>106806.28272251309</v>
      </c>
    </row>
    <row r="9" spans="2:35" x14ac:dyDescent="0.2">
      <c r="B9" t="s">
        <v>22</v>
      </c>
      <c r="C9" s="5">
        <f>C8/60</f>
        <v>52.356020942408378</v>
      </c>
      <c r="D9" s="5">
        <f t="shared" ref="D9:AI9" si="4">D8/60</f>
        <v>104.71204188481676</v>
      </c>
      <c r="E9" s="5">
        <f t="shared" si="4"/>
        <v>157.06806282722513</v>
      </c>
      <c r="F9" s="5">
        <f t="shared" si="4"/>
        <v>209.42408376963351</v>
      </c>
      <c r="G9" s="5">
        <f t="shared" si="4"/>
        <v>261.78010471204186</v>
      </c>
      <c r="H9" s="5">
        <f t="shared" si="4"/>
        <v>314.13612565445027</v>
      </c>
      <c r="I9" s="5">
        <f t="shared" si="4"/>
        <v>366.49214659685862</v>
      </c>
      <c r="J9" s="5">
        <f t="shared" si="4"/>
        <v>418.84816753926702</v>
      </c>
      <c r="K9" s="5">
        <f t="shared" si="4"/>
        <v>471.20418848167543</v>
      </c>
      <c r="L9" s="5">
        <f t="shared" si="4"/>
        <v>523.56020942408372</v>
      </c>
      <c r="M9" s="5">
        <f t="shared" si="4"/>
        <v>575.91623036649219</v>
      </c>
      <c r="N9" s="5">
        <f t="shared" si="4"/>
        <v>628.27225130890054</v>
      </c>
      <c r="O9" s="5">
        <f t="shared" si="4"/>
        <v>680.628272251309</v>
      </c>
      <c r="P9" s="5">
        <f t="shared" si="4"/>
        <v>732.98429319371724</v>
      </c>
      <c r="Q9" s="5">
        <f t="shared" si="4"/>
        <v>785.3403141361257</v>
      </c>
      <c r="R9" s="5">
        <f t="shared" si="4"/>
        <v>837.69633507853405</v>
      </c>
      <c r="S9" s="5">
        <f t="shared" si="4"/>
        <v>890.0523560209424</v>
      </c>
      <c r="T9" s="5">
        <f t="shared" si="4"/>
        <v>942.40837696335086</v>
      </c>
      <c r="U9" s="5">
        <f t="shared" si="4"/>
        <v>994.76439790575921</v>
      </c>
      <c r="V9" s="5">
        <f t="shared" si="4"/>
        <v>1047.1204188481674</v>
      </c>
      <c r="W9" s="5"/>
      <c r="X9" s="5">
        <f t="shared" si="4"/>
        <v>1204.1884816753927</v>
      </c>
      <c r="Y9" s="5">
        <f t="shared" si="4"/>
        <v>1256.5445026178011</v>
      </c>
      <c r="Z9" s="5">
        <f t="shared" si="4"/>
        <v>1308.9005235602094</v>
      </c>
      <c r="AA9" s="5">
        <f t="shared" si="4"/>
        <v>1361.256544502618</v>
      </c>
      <c r="AB9" s="5">
        <f t="shared" si="4"/>
        <v>1413.6125654450263</v>
      </c>
      <c r="AC9" s="5">
        <f t="shared" si="4"/>
        <v>1465.9685863874345</v>
      </c>
      <c r="AD9" s="5">
        <f t="shared" si="4"/>
        <v>1518.324607329843</v>
      </c>
      <c r="AE9" s="5">
        <f t="shared" si="4"/>
        <v>1570.6806282722514</v>
      </c>
      <c r="AF9" s="5">
        <f t="shared" si="4"/>
        <v>1623.0366492146597</v>
      </c>
      <c r="AG9" s="5">
        <f t="shared" si="4"/>
        <v>1675.3926701570681</v>
      </c>
      <c r="AH9" s="5">
        <f t="shared" si="4"/>
        <v>1727.7486910994767</v>
      </c>
      <c r="AI9" s="5">
        <f t="shared" si="4"/>
        <v>1780.1047120418848</v>
      </c>
    </row>
    <row r="10" spans="2:35" x14ac:dyDescent="0.2">
      <c r="B10" t="s">
        <v>4</v>
      </c>
      <c r="C10" s="5">
        <v>88.7</v>
      </c>
      <c r="D10" s="5">
        <v>88.7</v>
      </c>
      <c r="E10" s="5">
        <v>88.7</v>
      </c>
      <c r="F10" s="5">
        <v>88.7</v>
      </c>
      <c r="G10" s="5">
        <v>88.7</v>
      </c>
      <c r="H10" s="5">
        <v>88.7</v>
      </c>
      <c r="I10" s="5">
        <v>88.7</v>
      </c>
      <c r="J10" s="5">
        <v>88.7</v>
      </c>
      <c r="K10" s="5">
        <v>88.7</v>
      </c>
      <c r="L10" s="5">
        <v>88.7</v>
      </c>
      <c r="M10" s="5">
        <v>88.7</v>
      </c>
      <c r="N10" s="5">
        <v>88.7</v>
      </c>
      <c r="O10" s="5">
        <v>88.7</v>
      </c>
      <c r="P10" s="5">
        <v>88.7</v>
      </c>
      <c r="Q10" s="5">
        <v>88.7</v>
      </c>
      <c r="R10" s="5">
        <v>88.7</v>
      </c>
      <c r="S10" s="5">
        <v>88.7</v>
      </c>
      <c r="T10" s="5">
        <v>88.7</v>
      </c>
      <c r="U10" s="5">
        <v>88.7</v>
      </c>
      <c r="V10" s="5">
        <v>88.7</v>
      </c>
      <c r="W10" s="5"/>
      <c r="X10" s="5">
        <v>88.7</v>
      </c>
      <c r="Y10" s="5">
        <v>88.7</v>
      </c>
      <c r="Z10" s="5">
        <v>88.7</v>
      </c>
      <c r="AA10" s="5">
        <v>88.7</v>
      </c>
      <c r="AB10" s="5">
        <v>88.7</v>
      </c>
      <c r="AC10" s="5">
        <v>88.7</v>
      </c>
      <c r="AD10" s="5">
        <v>88.7</v>
      </c>
      <c r="AE10" s="5">
        <v>88.7</v>
      </c>
      <c r="AF10" s="5">
        <v>88.7</v>
      </c>
      <c r="AG10" s="5">
        <v>88.7</v>
      </c>
      <c r="AH10" s="5">
        <v>88.7</v>
      </c>
      <c r="AI10" s="5">
        <v>88.7</v>
      </c>
    </row>
    <row r="11" spans="2:35" x14ac:dyDescent="0.2">
      <c r="B11" t="s">
        <v>7</v>
      </c>
      <c r="C11" s="4">
        <f>C10/3*2</f>
        <v>59.133333333333333</v>
      </c>
      <c r="D11" s="4">
        <f t="shared" ref="D11:AI11" si="5">D10/3*2</f>
        <v>59.133333333333333</v>
      </c>
      <c r="E11" s="4">
        <f t="shared" si="5"/>
        <v>59.133333333333333</v>
      </c>
      <c r="F11" s="4">
        <f t="shared" si="5"/>
        <v>59.133333333333333</v>
      </c>
      <c r="G11" s="4">
        <f t="shared" si="5"/>
        <v>59.133333333333333</v>
      </c>
      <c r="H11" s="4">
        <f t="shared" si="5"/>
        <v>59.133333333333333</v>
      </c>
      <c r="I11" s="4">
        <f t="shared" si="5"/>
        <v>59.133333333333333</v>
      </c>
      <c r="J11" s="4">
        <f t="shared" si="5"/>
        <v>59.133333333333333</v>
      </c>
      <c r="K11" s="4">
        <f t="shared" si="5"/>
        <v>59.133333333333333</v>
      </c>
      <c r="L11" s="4">
        <f t="shared" si="5"/>
        <v>59.133333333333333</v>
      </c>
      <c r="M11" s="4">
        <f t="shared" si="5"/>
        <v>59.133333333333333</v>
      </c>
      <c r="N11" s="4">
        <f t="shared" si="5"/>
        <v>59.133333333333333</v>
      </c>
      <c r="O11" s="4">
        <f t="shared" si="5"/>
        <v>59.133333333333333</v>
      </c>
      <c r="P11" s="4">
        <f t="shared" si="5"/>
        <v>59.133333333333333</v>
      </c>
      <c r="Q11" s="4">
        <f t="shared" si="5"/>
        <v>59.133333333333333</v>
      </c>
      <c r="R11" s="4">
        <f t="shared" si="5"/>
        <v>59.133333333333333</v>
      </c>
      <c r="S11" s="4">
        <f t="shared" si="5"/>
        <v>59.133333333333333</v>
      </c>
      <c r="T11" s="4">
        <f t="shared" si="5"/>
        <v>59.133333333333333</v>
      </c>
      <c r="U11" s="4">
        <f t="shared" si="5"/>
        <v>59.133333333333333</v>
      </c>
      <c r="V11" s="4">
        <f t="shared" si="5"/>
        <v>59.133333333333333</v>
      </c>
      <c r="W11" s="4"/>
      <c r="X11" s="4">
        <f t="shared" si="5"/>
        <v>59.133333333333333</v>
      </c>
      <c r="Y11" s="4">
        <f t="shared" si="5"/>
        <v>59.133333333333333</v>
      </c>
      <c r="Z11" s="4">
        <f t="shared" si="5"/>
        <v>59.133333333333333</v>
      </c>
      <c r="AA11" s="4">
        <f t="shared" si="5"/>
        <v>59.133333333333333</v>
      </c>
      <c r="AB11" s="4">
        <f t="shared" si="5"/>
        <v>59.133333333333333</v>
      </c>
      <c r="AC11" s="4">
        <f t="shared" si="5"/>
        <v>59.133333333333333</v>
      </c>
      <c r="AD11" s="4">
        <f t="shared" si="5"/>
        <v>59.133333333333333</v>
      </c>
      <c r="AE11" s="4">
        <f t="shared" si="5"/>
        <v>59.133333333333333</v>
      </c>
      <c r="AF11" s="4">
        <f t="shared" si="5"/>
        <v>59.133333333333333</v>
      </c>
      <c r="AG11" s="4">
        <f t="shared" si="5"/>
        <v>59.133333333333333</v>
      </c>
      <c r="AH11" s="4">
        <f t="shared" si="5"/>
        <v>59.133333333333333</v>
      </c>
      <c r="AI11" s="4">
        <f t="shared" si="5"/>
        <v>59.133333333333333</v>
      </c>
    </row>
    <row r="12" spans="2:35" x14ac:dyDescent="0.2">
      <c r="B12" t="s">
        <v>8</v>
      </c>
      <c r="C12" s="4">
        <f>C10/3*1</f>
        <v>29.566666666666666</v>
      </c>
      <c r="D12" s="4">
        <f t="shared" ref="D12:AI12" si="6">D10/3*1</f>
        <v>29.566666666666666</v>
      </c>
      <c r="E12" s="4">
        <f t="shared" si="6"/>
        <v>29.566666666666666</v>
      </c>
      <c r="F12" s="4">
        <f t="shared" si="6"/>
        <v>29.566666666666666</v>
      </c>
      <c r="G12" s="4">
        <f t="shared" si="6"/>
        <v>29.566666666666666</v>
      </c>
      <c r="H12" s="4">
        <f t="shared" si="6"/>
        <v>29.566666666666666</v>
      </c>
      <c r="I12" s="4">
        <f t="shared" si="6"/>
        <v>29.566666666666666</v>
      </c>
      <c r="J12" s="4">
        <f t="shared" si="6"/>
        <v>29.566666666666666</v>
      </c>
      <c r="K12" s="4">
        <f t="shared" si="6"/>
        <v>29.566666666666666</v>
      </c>
      <c r="L12" s="4">
        <f t="shared" si="6"/>
        <v>29.566666666666666</v>
      </c>
      <c r="M12" s="4">
        <f t="shared" si="6"/>
        <v>29.566666666666666</v>
      </c>
      <c r="N12" s="4">
        <f t="shared" si="6"/>
        <v>29.566666666666666</v>
      </c>
      <c r="O12" s="4">
        <f t="shared" si="6"/>
        <v>29.566666666666666</v>
      </c>
      <c r="P12" s="4">
        <f t="shared" si="6"/>
        <v>29.566666666666666</v>
      </c>
      <c r="Q12" s="4">
        <f t="shared" si="6"/>
        <v>29.566666666666666</v>
      </c>
      <c r="R12" s="4">
        <f t="shared" si="6"/>
        <v>29.566666666666666</v>
      </c>
      <c r="S12" s="4">
        <f t="shared" si="6"/>
        <v>29.566666666666666</v>
      </c>
      <c r="T12" s="4">
        <f t="shared" si="6"/>
        <v>29.566666666666666</v>
      </c>
      <c r="U12" s="4">
        <f t="shared" si="6"/>
        <v>29.566666666666666</v>
      </c>
      <c r="V12" s="4">
        <f t="shared" si="6"/>
        <v>29.566666666666666</v>
      </c>
      <c r="W12" s="4"/>
      <c r="X12" s="4">
        <f t="shared" si="6"/>
        <v>29.566666666666666</v>
      </c>
      <c r="Y12" s="4">
        <f t="shared" si="6"/>
        <v>29.566666666666666</v>
      </c>
      <c r="Z12" s="4">
        <f t="shared" si="6"/>
        <v>29.566666666666666</v>
      </c>
      <c r="AA12" s="4">
        <f t="shared" si="6"/>
        <v>29.566666666666666</v>
      </c>
      <c r="AB12" s="4">
        <f t="shared" si="6"/>
        <v>29.566666666666666</v>
      </c>
      <c r="AC12" s="4">
        <f t="shared" si="6"/>
        <v>29.566666666666666</v>
      </c>
      <c r="AD12" s="4">
        <f t="shared" si="6"/>
        <v>29.566666666666666</v>
      </c>
      <c r="AE12" s="4">
        <f t="shared" si="6"/>
        <v>29.566666666666666</v>
      </c>
      <c r="AF12" s="4">
        <f t="shared" si="6"/>
        <v>29.566666666666666</v>
      </c>
      <c r="AG12" s="4">
        <f t="shared" si="6"/>
        <v>29.566666666666666</v>
      </c>
      <c r="AH12" s="4">
        <f t="shared" si="6"/>
        <v>29.566666666666666</v>
      </c>
      <c r="AI12" s="4">
        <f t="shared" si="6"/>
        <v>29.566666666666666</v>
      </c>
    </row>
    <row r="13" spans="2:35" x14ac:dyDescent="0.2">
      <c r="B13" t="s">
        <v>10</v>
      </c>
      <c r="N13" s="5"/>
      <c r="O13" s="5"/>
      <c r="P13" s="5"/>
      <c r="Q13" s="5"/>
      <c r="R13" s="5"/>
      <c r="S13" s="5"/>
      <c r="T13" s="5"/>
      <c r="U13" s="5"/>
      <c r="V13" s="5"/>
      <c r="W13" s="5"/>
      <c r="X13" s="5"/>
      <c r="Y13" s="5"/>
      <c r="Z13" s="5"/>
      <c r="AA13" s="5"/>
      <c r="AB13" s="5"/>
      <c r="AC13" s="5"/>
      <c r="AD13" s="5"/>
      <c r="AE13" s="5"/>
      <c r="AF13" s="5"/>
      <c r="AG13" s="5"/>
      <c r="AH13" s="5"/>
      <c r="AI13" s="5"/>
    </row>
    <row r="14" spans="2:35" x14ac:dyDescent="0.2">
      <c r="B14" t="s">
        <v>9</v>
      </c>
      <c r="N14" s="5"/>
      <c r="O14" s="5"/>
      <c r="P14" s="5"/>
      <c r="Q14" s="5"/>
      <c r="R14" s="5"/>
      <c r="S14" s="5"/>
      <c r="T14" s="5"/>
      <c r="U14" s="5"/>
      <c r="V14" s="5"/>
      <c r="W14" s="5"/>
      <c r="X14" s="5"/>
      <c r="Y14" s="5"/>
      <c r="Z14" s="5"/>
      <c r="AA14" s="5"/>
      <c r="AB14" s="5"/>
      <c r="AC14" s="5"/>
      <c r="AD14" s="5"/>
      <c r="AE14" s="5"/>
      <c r="AF14" s="5"/>
      <c r="AG14" s="5"/>
      <c r="AH14" s="5"/>
      <c r="AI14" s="5"/>
    </row>
    <row r="15" spans="2:35" x14ac:dyDescent="0.2">
      <c r="B15" t="s">
        <v>1</v>
      </c>
      <c r="C15" s="5">
        <v>55.9</v>
      </c>
      <c r="D15" s="5">
        <v>55.9</v>
      </c>
      <c r="E15" s="5">
        <v>55.9</v>
      </c>
      <c r="F15" s="5">
        <v>55.9</v>
      </c>
      <c r="G15" s="5">
        <v>55.9</v>
      </c>
      <c r="H15" s="5">
        <v>55.9</v>
      </c>
      <c r="I15" s="5">
        <v>55.9</v>
      </c>
      <c r="J15" s="5">
        <v>55.9</v>
      </c>
      <c r="K15" s="5">
        <v>55.9</v>
      </c>
      <c r="L15" s="5">
        <v>55.9</v>
      </c>
      <c r="M15" s="5">
        <v>55.9</v>
      </c>
      <c r="N15" s="5">
        <v>55.9</v>
      </c>
      <c r="O15" s="5">
        <v>55.9</v>
      </c>
      <c r="P15" s="5">
        <v>55.9</v>
      </c>
      <c r="Q15" s="5">
        <v>55.9</v>
      </c>
      <c r="R15" s="5">
        <v>55.9</v>
      </c>
      <c r="S15" s="5">
        <v>55.9</v>
      </c>
      <c r="T15" s="5">
        <v>55.9</v>
      </c>
      <c r="U15" s="5">
        <v>55.9</v>
      </c>
      <c r="V15" s="5">
        <v>55.9</v>
      </c>
      <c r="W15" s="5"/>
      <c r="X15" s="5">
        <v>55.9</v>
      </c>
      <c r="Y15" s="5">
        <v>55.9</v>
      </c>
      <c r="Z15" s="5">
        <v>55.9</v>
      </c>
      <c r="AA15" s="5">
        <v>55.9</v>
      </c>
      <c r="AB15" s="5">
        <v>55.9</v>
      </c>
      <c r="AC15" s="5">
        <v>55.9</v>
      </c>
      <c r="AD15" s="5">
        <v>55.9</v>
      </c>
      <c r="AE15" s="5">
        <v>55.9</v>
      </c>
      <c r="AF15" s="5">
        <v>55.9</v>
      </c>
      <c r="AG15" s="5">
        <v>55.9</v>
      </c>
      <c r="AH15" s="5">
        <v>55.9</v>
      </c>
      <c r="AI15" s="5">
        <v>55.9</v>
      </c>
    </row>
    <row r="16" spans="2:35" x14ac:dyDescent="0.2">
      <c r="B16" t="s">
        <v>11</v>
      </c>
      <c r="C16" s="5">
        <v>13.1</v>
      </c>
      <c r="D16" s="5">
        <v>13.1</v>
      </c>
      <c r="E16" s="5">
        <v>13.1</v>
      </c>
      <c r="F16" s="5">
        <v>13.1</v>
      </c>
      <c r="G16" s="5">
        <v>13.1</v>
      </c>
      <c r="H16" s="5">
        <v>13.1</v>
      </c>
      <c r="I16" s="5">
        <v>13.1</v>
      </c>
      <c r="J16" s="5">
        <v>13.1</v>
      </c>
      <c r="K16" s="5">
        <v>13.1</v>
      </c>
      <c r="L16" s="5">
        <v>13.1</v>
      </c>
      <c r="M16" s="5">
        <v>13.1</v>
      </c>
      <c r="N16" s="5">
        <v>13.1</v>
      </c>
      <c r="O16" s="5">
        <v>13.1</v>
      </c>
      <c r="P16" s="5">
        <v>13.1</v>
      </c>
      <c r="Q16" s="5">
        <v>13.1</v>
      </c>
      <c r="R16" s="5">
        <v>13.1</v>
      </c>
      <c r="S16" s="5">
        <v>13.1</v>
      </c>
      <c r="T16" s="5">
        <v>13.1</v>
      </c>
      <c r="U16" s="5">
        <v>13.1</v>
      </c>
      <c r="V16" s="5">
        <v>13.1</v>
      </c>
      <c r="W16" s="5"/>
      <c r="X16" s="5">
        <v>13.1</v>
      </c>
      <c r="Y16" s="5">
        <v>13.1</v>
      </c>
      <c r="Z16" s="5">
        <v>13.1</v>
      </c>
      <c r="AA16" s="5">
        <v>13.1</v>
      </c>
      <c r="AB16" s="5">
        <v>13.1</v>
      </c>
      <c r="AC16" s="5">
        <v>13.1</v>
      </c>
      <c r="AD16" s="5">
        <v>13.1</v>
      </c>
      <c r="AE16" s="5">
        <v>13.1</v>
      </c>
      <c r="AF16" s="5">
        <v>13.1</v>
      </c>
      <c r="AG16" s="5">
        <v>13.1</v>
      </c>
      <c r="AH16" s="5">
        <v>13.1</v>
      </c>
      <c r="AI16" s="5">
        <v>13.1</v>
      </c>
    </row>
    <row r="17" spans="2:35" x14ac:dyDescent="0.2">
      <c r="B17" t="s">
        <v>12</v>
      </c>
      <c r="C17" s="5">
        <v>50</v>
      </c>
      <c r="D17" s="5">
        <v>50</v>
      </c>
      <c r="E17" s="5">
        <v>50</v>
      </c>
      <c r="F17" s="5">
        <v>50</v>
      </c>
      <c r="G17" s="5">
        <v>50</v>
      </c>
      <c r="H17" s="5">
        <v>50</v>
      </c>
      <c r="I17" s="5">
        <v>50</v>
      </c>
      <c r="J17" s="5">
        <v>50</v>
      </c>
      <c r="K17" s="5">
        <v>50</v>
      </c>
      <c r="L17" s="5">
        <v>50</v>
      </c>
      <c r="M17" s="5">
        <v>50</v>
      </c>
      <c r="N17" s="5">
        <v>50</v>
      </c>
      <c r="O17" s="5">
        <v>50</v>
      </c>
      <c r="P17" s="5">
        <v>50</v>
      </c>
      <c r="Q17" s="5">
        <v>50</v>
      </c>
      <c r="R17" s="5">
        <v>50</v>
      </c>
      <c r="S17" s="5">
        <v>50</v>
      </c>
      <c r="T17" s="5">
        <v>50</v>
      </c>
      <c r="U17" s="5">
        <v>50</v>
      </c>
      <c r="V17" s="5">
        <v>50</v>
      </c>
      <c r="W17" s="5"/>
      <c r="X17" s="5">
        <v>50</v>
      </c>
      <c r="Y17" s="5">
        <v>50</v>
      </c>
      <c r="Z17" s="5">
        <v>50</v>
      </c>
      <c r="AA17" s="5">
        <v>50</v>
      </c>
      <c r="AB17" s="5">
        <v>50</v>
      </c>
      <c r="AC17" s="5">
        <v>50</v>
      </c>
      <c r="AD17" s="5">
        <v>50</v>
      </c>
      <c r="AE17" s="5">
        <v>50</v>
      </c>
      <c r="AF17" s="5">
        <v>50</v>
      </c>
      <c r="AG17" s="5">
        <v>50</v>
      </c>
      <c r="AH17" s="5">
        <v>50</v>
      </c>
      <c r="AI17" s="5">
        <v>50</v>
      </c>
    </row>
    <row r="18" spans="2:35" x14ac:dyDescent="0.2">
      <c r="B18" t="s">
        <v>13</v>
      </c>
      <c r="C18" s="5">
        <v>10</v>
      </c>
      <c r="D18" s="5">
        <v>10</v>
      </c>
      <c r="E18" s="5">
        <v>10</v>
      </c>
      <c r="F18" s="5">
        <v>10</v>
      </c>
      <c r="G18" s="5">
        <v>10</v>
      </c>
      <c r="H18" s="5">
        <v>10</v>
      </c>
      <c r="I18" s="5">
        <v>10</v>
      </c>
      <c r="J18" s="5">
        <v>10</v>
      </c>
      <c r="K18" s="5">
        <v>10</v>
      </c>
      <c r="L18" s="5">
        <v>10</v>
      </c>
      <c r="M18" s="5">
        <v>10</v>
      </c>
      <c r="N18" s="5">
        <v>10</v>
      </c>
      <c r="O18" s="5">
        <v>10</v>
      </c>
      <c r="P18" s="5">
        <v>10</v>
      </c>
      <c r="Q18" s="5">
        <v>10</v>
      </c>
      <c r="R18" s="5">
        <v>10</v>
      </c>
      <c r="S18" s="5">
        <v>10</v>
      </c>
      <c r="T18" s="5">
        <v>10</v>
      </c>
      <c r="U18" s="5">
        <v>10</v>
      </c>
      <c r="V18" s="5">
        <v>10</v>
      </c>
      <c r="W18" s="5"/>
      <c r="X18" s="5">
        <v>10</v>
      </c>
      <c r="Y18" s="5">
        <v>10</v>
      </c>
      <c r="Z18" s="5">
        <v>10</v>
      </c>
      <c r="AA18" s="5">
        <v>10</v>
      </c>
      <c r="AB18" s="5">
        <v>10</v>
      </c>
      <c r="AC18" s="5">
        <v>10</v>
      </c>
      <c r="AD18" s="5">
        <v>10</v>
      </c>
      <c r="AE18" s="5">
        <v>10</v>
      </c>
      <c r="AF18" s="5">
        <v>10</v>
      </c>
      <c r="AG18" s="5">
        <v>10</v>
      </c>
      <c r="AH18" s="5">
        <v>10</v>
      </c>
      <c r="AI18" s="5">
        <v>10</v>
      </c>
    </row>
    <row r="19" spans="2:35" x14ac:dyDescent="0.2">
      <c r="B19" t="s">
        <v>14</v>
      </c>
      <c r="C19" s="5">
        <v>0</v>
      </c>
      <c r="D19" s="5">
        <v>0</v>
      </c>
      <c r="E19" s="5">
        <v>0</v>
      </c>
      <c r="F19" s="5">
        <v>0</v>
      </c>
      <c r="G19" s="5">
        <v>0</v>
      </c>
      <c r="H19" s="5">
        <v>0</v>
      </c>
      <c r="I19" s="5">
        <v>0</v>
      </c>
      <c r="J19" s="5">
        <v>0</v>
      </c>
      <c r="K19" s="5">
        <v>0</v>
      </c>
      <c r="L19" s="5">
        <v>0</v>
      </c>
      <c r="M19" s="5">
        <v>0</v>
      </c>
      <c r="N19" s="5">
        <v>0</v>
      </c>
      <c r="O19" s="5">
        <v>0</v>
      </c>
      <c r="P19" s="5">
        <v>0</v>
      </c>
      <c r="Q19" s="5">
        <v>0</v>
      </c>
      <c r="R19" s="5">
        <v>0</v>
      </c>
      <c r="S19" s="5">
        <v>0</v>
      </c>
      <c r="T19" s="5">
        <v>0</v>
      </c>
      <c r="U19" s="5">
        <v>0</v>
      </c>
      <c r="V19" s="5">
        <v>0</v>
      </c>
      <c r="W19" s="5"/>
      <c r="X19" s="5">
        <v>0</v>
      </c>
      <c r="Y19" s="5">
        <v>0</v>
      </c>
      <c r="Z19" s="5">
        <v>0</v>
      </c>
      <c r="AA19" s="5">
        <v>0</v>
      </c>
      <c r="AB19" s="5">
        <v>0</v>
      </c>
      <c r="AC19" s="5">
        <v>0</v>
      </c>
      <c r="AD19" s="5">
        <v>0</v>
      </c>
      <c r="AE19" s="5">
        <v>0</v>
      </c>
      <c r="AF19" s="5">
        <v>0</v>
      </c>
      <c r="AG19" s="5">
        <v>0</v>
      </c>
      <c r="AH19" s="5">
        <v>0</v>
      </c>
      <c r="AI19" s="5">
        <v>0</v>
      </c>
    </row>
    <row r="20" spans="2:35" x14ac:dyDescent="0.2">
      <c r="B20" t="s">
        <v>15</v>
      </c>
      <c r="C20" s="5">
        <v>0.5</v>
      </c>
      <c r="D20" s="5">
        <v>0.5</v>
      </c>
      <c r="E20" s="5">
        <v>0.5</v>
      </c>
      <c r="F20" s="5">
        <v>0.5</v>
      </c>
      <c r="G20" s="5">
        <v>0.5</v>
      </c>
      <c r="H20" s="5">
        <v>0.5</v>
      </c>
      <c r="I20" s="5">
        <v>0.5</v>
      </c>
      <c r="J20" s="5">
        <v>0.5</v>
      </c>
      <c r="K20" s="5">
        <v>0.5</v>
      </c>
      <c r="L20" s="5">
        <v>0.5</v>
      </c>
      <c r="M20" s="5">
        <v>0.5</v>
      </c>
      <c r="N20" s="5">
        <v>0.5</v>
      </c>
      <c r="O20" s="5">
        <v>0.5</v>
      </c>
      <c r="P20" s="5">
        <v>0.5</v>
      </c>
      <c r="Q20" s="5">
        <v>0.5</v>
      </c>
      <c r="R20" s="5">
        <v>0.5</v>
      </c>
      <c r="S20" s="5">
        <v>0.5</v>
      </c>
      <c r="T20" s="5">
        <v>0.5</v>
      </c>
      <c r="U20" s="5">
        <v>0.5</v>
      </c>
      <c r="V20" s="5">
        <v>0.5</v>
      </c>
      <c r="W20" s="5"/>
      <c r="X20" s="5">
        <v>0.5</v>
      </c>
      <c r="Y20" s="5">
        <v>0.5</v>
      </c>
      <c r="Z20" s="5">
        <v>0.5</v>
      </c>
      <c r="AA20" s="5">
        <v>0.5</v>
      </c>
      <c r="AB20" s="5">
        <v>0.5</v>
      </c>
      <c r="AC20" s="5">
        <v>0.5</v>
      </c>
      <c r="AD20" s="5">
        <v>0.5</v>
      </c>
      <c r="AE20" s="5">
        <v>0.5</v>
      </c>
      <c r="AF20" s="5">
        <v>0.5</v>
      </c>
      <c r="AG20" s="5">
        <v>0.5</v>
      </c>
      <c r="AH20" s="5">
        <v>0.5</v>
      </c>
      <c r="AI20" s="5">
        <v>0.5</v>
      </c>
    </row>
    <row r="21" spans="2:35" x14ac:dyDescent="0.2">
      <c r="B21" t="s">
        <v>42</v>
      </c>
      <c r="C21" s="4">
        <f>SUM(C17:C20)+C12</f>
        <v>90.066666666666663</v>
      </c>
      <c r="D21" s="4">
        <f t="shared" ref="D21:AI21" si="7">SUM(D17:D20)+D12</f>
        <v>90.066666666666663</v>
      </c>
      <c r="E21" s="4">
        <f t="shared" si="7"/>
        <v>90.066666666666663</v>
      </c>
      <c r="F21" s="4">
        <f t="shared" si="7"/>
        <v>90.066666666666663</v>
      </c>
      <c r="G21" s="4">
        <f t="shared" si="7"/>
        <v>90.066666666666663</v>
      </c>
      <c r="H21" s="4">
        <f t="shared" si="7"/>
        <v>90.066666666666663</v>
      </c>
      <c r="I21" s="4">
        <f t="shared" si="7"/>
        <v>90.066666666666663</v>
      </c>
      <c r="J21" s="4">
        <f t="shared" si="7"/>
        <v>90.066666666666663</v>
      </c>
      <c r="K21" s="4">
        <f t="shared" si="7"/>
        <v>90.066666666666663</v>
      </c>
      <c r="L21" s="4">
        <f t="shared" si="7"/>
        <v>90.066666666666663</v>
      </c>
      <c r="M21" s="4">
        <f t="shared" si="7"/>
        <v>90.066666666666663</v>
      </c>
      <c r="N21" s="4">
        <f t="shared" si="7"/>
        <v>90.066666666666663</v>
      </c>
      <c r="O21" s="4">
        <f t="shared" si="7"/>
        <v>90.066666666666663</v>
      </c>
      <c r="P21" s="4">
        <f t="shared" si="7"/>
        <v>90.066666666666663</v>
      </c>
      <c r="Q21" s="4">
        <f t="shared" si="7"/>
        <v>90.066666666666663</v>
      </c>
      <c r="R21" s="4">
        <f t="shared" si="7"/>
        <v>90.066666666666663</v>
      </c>
      <c r="S21" s="4">
        <f t="shared" si="7"/>
        <v>90.066666666666663</v>
      </c>
      <c r="T21" s="4">
        <f t="shared" si="7"/>
        <v>90.066666666666663</v>
      </c>
      <c r="U21" s="4">
        <f t="shared" si="7"/>
        <v>90.066666666666663</v>
      </c>
      <c r="V21" s="4">
        <f t="shared" si="7"/>
        <v>90.066666666666663</v>
      </c>
      <c r="W21" s="4"/>
      <c r="X21" s="4">
        <f t="shared" si="7"/>
        <v>90.066666666666663</v>
      </c>
      <c r="Y21" s="4">
        <f t="shared" si="7"/>
        <v>90.066666666666663</v>
      </c>
      <c r="Z21" s="4">
        <f t="shared" si="7"/>
        <v>90.066666666666663</v>
      </c>
      <c r="AA21" s="4">
        <f t="shared" si="7"/>
        <v>90.066666666666663</v>
      </c>
      <c r="AB21" s="4">
        <f t="shared" si="7"/>
        <v>90.066666666666663</v>
      </c>
      <c r="AC21" s="4">
        <f t="shared" si="7"/>
        <v>90.066666666666663</v>
      </c>
      <c r="AD21" s="4">
        <f t="shared" si="7"/>
        <v>90.066666666666663</v>
      </c>
      <c r="AE21" s="4">
        <f t="shared" si="7"/>
        <v>90.066666666666663</v>
      </c>
      <c r="AF21" s="4">
        <f t="shared" si="7"/>
        <v>90.066666666666663</v>
      </c>
      <c r="AG21" s="4">
        <f t="shared" si="7"/>
        <v>90.066666666666663</v>
      </c>
      <c r="AH21" s="4">
        <f t="shared" si="7"/>
        <v>90.066666666666663</v>
      </c>
      <c r="AI21" s="4">
        <f t="shared" si="7"/>
        <v>90.066666666666663</v>
      </c>
    </row>
    <row r="22" spans="2:35" x14ac:dyDescent="0.2">
      <c r="N22" s="5"/>
      <c r="O22" s="5"/>
      <c r="P22" s="5"/>
      <c r="Q22" s="5"/>
      <c r="R22" s="5"/>
      <c r="S22" s="5"/>
      <c r="T22" s="5"/>
      <c r="U22" s="5"/>
      <c r="V22" s="5"/>
      <c r="W22" s="5"/>
      <c r="X22" s="5"/>
      <c r="Y22" s="5"/>
      <c r="Z22" s="5"/>
      <c r="AA22" s="5"/>
      <c r="AB22" s="5"/>
      <c r="AC22" s="5"/>
      <c r="AD22" s="5"/>
      <c r="AE22" s="5"/>
      <c r="AF22" s="5"/>
      <c r="AG22" s="5"/>
      <c r="AH22" s="5"/>
      <c r="AI22" s="5"/>
    </row>
    <row r="23" spans="2:35" x14ac:dyDescent="0.2">
      <c r="B23" t="s">
        <v>16</v>
      </c>
      <c r="N23" s="5"/>
      <c r="O23" s="5"/>
      <c r="P23" s="5"/>
      <c r="Q23" s="5"/>
      <c r="R23" s="5"/>
      <c r="S23" s="5"/>
      <c r="T23" s="5"/>
      <c r="U23" s="5"/>
      <c r="V23" s="5"/>
      <c r="W23" s="5"/>
      <c r="X23" s="5"/>
      <c r="Y23" s="5"/>
      <c r="Z23" s="5"/>
      <c r="AA23" s="5"/>
      <c r="AB23" s="5"/>
      <c r="AC23" s="5"/>
      <c r="AD23" s="5"/>
      <c r="AE23" s="5"/>
      <c r="AF23" s="5"/>
      <c r="AG23" s="5"/>
      <c r="AH23" s="5"/>
      <c r="AI23" s="5"/>
    </row>
    <row r="24" spans="2:35" x14ac:dyDescent="0.2">
      <c r="B24" s="6" t="s">
        <v>43</v>
      </c>
      <c r="C24" s="12">
        <f>C11+C16</f>
        <v>72.233333333333334</v>
      </c>
      <c r="D24" s="12">
        <f t="shared" ref="D24:AI24" si="8">D11+D16</f>
        <v>72.233333333333334</v>
      </c>
      <c r="E24" s="12">
        <f t="shared" si="8"/>
        <v>72.233333333333334</v>
      </c>
      <c r="F24" s="12">
        <f t="shared" si="8"/>
        <v>72.233333333333334</v>
      </c>
      <c r="G24" s="12">
        <f t="shared" si="8"/>
        <v>72.233333333333334</v>
      </c>
      <c r="H24" s="12">
        <f t="shared" si="8"/>
        <v>72.233333333333334</v>
      </c>
      <c r="I24" s="12">
        <f t="shared" si="8"/>
        <v>72.233333333333334</v>
      </c>
      <c r="J24" s="12">
        <f t="shared" si="8"/>
        <v>72.233333333333334</v>
      </c>
      <c r="K24" s="12">
        <f t="shared" si="8"/>
        <v>72.233333333333334</v>
      </c>
      <c r="L24" s="12">
        <f t="shared" si="8"/>
        <v>72.233333333333334</v>
      </c>
      <c r="M24" s="12">
        <f t="shared" si="8"/>
        <v>72.233333333333334</v>
      </c>
      <c r="N24" s="12">
        <f t="shared" si="8"/>
        <v>72.233333333333334</v>
      </c>
      <c r="O24" s="12">
        <f t="shared" si="8"/>
        <v>72.233333333333334</v>
      </c>
      <c r="P24" s="12">
        <f t="shared" si="8"/>
        <v>72.233333333333334</v>
      </c>
      <c r="Q24" s="12">
        <f t="shared" si="8"/>
        <v>72.233333333333334</v>
      </c>
      <c r="R24" s="12">
        <f t="shared" si="8"/>
        <v>72.233333333333334</v>
      </c>
      <c r="S24" s="12">
        <f t="shared" si="8"/>
        <v>72.233333333333334</v>
      </c>
      <c r="T24" s="12">
        <f t="shared" si="8"/>
        <v>72.233333333333334</v>
      </c>
      <c r="U24" s="12">
        <f t="shared" si="8"/>
        <v>72.233333333333334</v>
      </c>
      <c r="V24" s="12">
        <f t="shared" si="8"/>
        <v>72.233333333333334</v>
      </c>
      <c r="W24" s="12"/>
      <c r="X24" s="12">
        <f t="shared" si="8"/>
        <v>72.233333333333334</v>
      </c>
      <c r="Y24" s="12">
        <f t="shared" si="8"/>
        <v>72.233333333333334</v>
      </c>
      <c r="Z24" s="12">
        <f t="shared" si="8"/>
        <v>72.233333333333334</v>
      </c>
      <c r="AA24" s="12">
        <f t="shared" si="8"/>
        <v>72.233333333333334</v>
      </c>
      <c r="AB24" s="12">
        <f t="shared" si="8"/>
        <v>72.233333333333334</v>
      </c>
      <c r="AC24" s="12">
        <f t="shared" si="8"/>
        <v>72.233333333333334</v>
      </c>
      <c r="AD24" s="12">
        <f t="shared" si="8"/>
        <v>72.233333333333334</v>
      </c>
      <c r="AE24" s="12">
        <f t="shared" si="8"/>
        <v>72.233333333333334</v>
      </c>
      <c r="AF24" s="12">
        <f t="shared" si="8"/>
        <v>72.233333333333334</v>
      </c>
      <c r="AG24" s="12">
        <f t="shared" si="8"/>
        <v>72.233333333333334</v>
      </c>
      <c r="AH24" s="12">
        <f t="shared" si="8"/>
        <v>72.233333333333334</v>
      </c>
      <c r="AI24" s="12">
        <f t="shared" si="8"/>
        <v>72.233333333333334</v>
      </c>
    </row>
    <row r="25" spans="2:35" x14ac:dyDescent="0.2">
      <c r="B25" s="6" t="s">
        <v>20</v>
      </c>
      <c r="C25" s="12">
        <v>25</v>
      </c>
      <c r="D25" s="12">
        <v>25</v>
      </c>
      <c r="E25" s="12">
        <v>25</v>
      </c>
      <c r="F25" s="12">
        <v>25</v>
      </c>
      <c r="G25" s="12">
        <v>25</v>
      </c>
      <c r="H25" s="12">
        <v>25</v>
      </c>
      <c r="I25" s="12">
        <v>25</v>
      </c>
      <c r="J25" s="12">
        <v>25</v>
      </c>
      <c r="K25" s="12">
        <v>25</v>
      </c>
      <c r="L25" s="12">
        <v>25</v>
      </c>
      <c r="M25" s="12">
        <v>25</v>
      </c>
      <c r="N25" s="12">
        <v>25</v>
      </c>
      <c r="O25" s="12">
        <v>25</v>
      </c>
      <c r="P25" s="12">
        <v>25</v>
      </c>
      <c r="Q25" s="12">
        <v>25</v>
      </c>
      <c r="R25" s="12">
        <v>25</v>
      </c>
      <c r="S25" s="12">
        <v>25</v>
      </c>
      <c r="T25" s="12">
        <v>25</v>
      </c>
      <c r="U25" s="12">
        <v>25</v>
      </c>
      <c r="V25" s="12">
        <v>25</v>
      </c>
      <c r="W25" s="12"/>
      <c r="X25" s="12">
        <v>25</v>
      </c>
      <c r="Y25" s="12">
        <v>25</v>
      </c>
      <c r="Z25" s="12">
        <v>25</v>
      </c>
      <c r="AA25" s="12">
        <v>25</v>
      </c>
      <c r="AB25" s="12">
        <v>25</v>
      </c>
      <c r="AC25" s="12">
        <v>25</v>
      </c>
      <c r="AD25" s="12">
        <v>25</v>
      </c>
      <c r="AE25" s="12">
        <v>25</v>
      </c>
      <c r="AF25" s="12">
        <v>25</v>
      </c>
      <c r="AG25" s="12">
        <v>25</v>
      </c>
      <c r="AH25" s="12">
        <v>25</v>
      </c>
      <c r="AI25" s="12">
        <v>25</v>
      </c>
    </row>
    <row r="26" spans="2:35" x14ac:dyDescent="0.2">
      <c r="B26" s="6" t="s">
        <v>18</v>
      </c>
      <c r="C26" s="12">
        <v>215.45</v>
      </c>
      <c r="D26" s="12">
        <v>215.45</v>
      </c>
      <c r="E26" s="12">
        <v>215.45</v>
      </c>
      <c r="F26" s="12">
        <v>215.45</v>
      </c>
      <c r="G26" s="12">
        <v>215.45</v>
      </c>
      <c r="H26" s="12">
        <v>215.45</v>
      </c>
      <c r="I26" s="12">
        <v>215.45</v>
      </c>
      <c r="J26" s="12">
        <v>215.45</v>
      </c>
      <c r="K26" s="12">
        <v>215.45</v>
      </c>
      <c r="L26" s="12">
        <v>215.45</v>
      </c>
      <c r="M26" s="12">
        <v>215.45</v>
      </c>
      <c r="N26" s="12">
        <v>215.45</v>
      </c>
      <c r="O26" s="12">
        <v>215.45</v>
      </c>
      <c r="P26" s="12">
        <v>215.45</v>
      </c>
      <c r="Q26" s="12">
        <v>215.45</v>
      </c>
      <c r="R26" s="12">
        <v>215.45</v>
      </c>
      <c r="S26" s="12">
        <v>215.45</v>
      </c>
      <c r="T26" s="12">
        <v>215.45</v>
      </c>
      <c r="U26" s="12">
        <v>215.45</v>
      </c>
      <c r="V26" s="12">
        <v>215.45</v>
      </c>
      <c r="W26" s="12"/>
      <c r="X26" s="12">
        <v>215.45</v>
      </c>
      <c r="Y26" s="12">
        <v>215.45</v>
      </c>
      <c r="Z26" s="12">
        <v>215.45</v>
      </c>
      <c r="AA26" s="12">
        <v>215.45</v>
      </c>
      <c r="AB26" s="12">
        <v>215.45</v>
      </c>
      <c r="AC26" s="12">
        <v>215.45</v>
      </c>
      <c r="AD26" s="12">
        <v>215.45</v>
      </c>
      <c r="AE26" s="12">
        <v>215.45</v>
      </c>
      <c r="AF26" s="12">
        <v>215.45</v>
      </c>
      <c r="AG26" s="12">
        <v>215.45</v>
      </c>
      <c r="AH26" s="12">
        <v>215.45</v>
      </c>
      <c r="AI26" s="12">
        <v>215.45</v>
      </c>
    </row>
    <row r="27" spans="2:35" x14ac:dyDescent="0.2">
      <c r="B27" s="6" t="s">
        <v>19</v>
      </c>
      <c r="C27" s="12">
        <v>20.18</v>
      </c>
      <c r="D27" s="12">
        <v>20.18</v>
      </c>
      <c r="E27" s="12">
        <v>20.18</v>
      </c>
      <c r="F27" s="12">
        <v>20.18</v>
      </c>
      <c r="G27" s="12">
        <v>20.18</v>
      </c>
      <c r="H27" s="12">
        <v>20.18</v>
      </c>
      <c r="I27" s="12">
        <v>20.18</v>
      </c>
      <c r="J27" s="12">
        <v>20.18</v>
      </c>
      <c r="K27" s="12">
        <v>20.18</v>
      </c>
      <c r="L27" s="12">
        <v>20.18</v>
      </c>
      <c r="M27" s="12">
        <v>20.18</v>
      </c>
      <c r="N27" s="12">
        <v>20.18</v>
      </c>
      <c r="O27" s="12">
        <v>20.18</v>
      </c>
      <c r="P27" s="12">
        <v>20.18</v>
      </c>
      <c r="Q27" s="12">
        <v>20.18</v>
      </c>
      <c r="R27" s="12">
        <v>20.18</v>
      </c>
      <c r="S27" s="12">
        <v>20.18</v>
      </c>
      <c r="T27" s="12">
        <v>20.18</v>
      </c>
      <c r="U27" s="12">
        <v>20.18</v>
      </c>
      <c r="V27" s="12">
        <v>20.18</v>
      </c>
      <c r="W27" s="12"/>
      <c r="X27" s="12">
        <v>20.18</v>
      </c>
      <c r="Y27" s="12">
        <v>20.18</v>
      </c>
      <c r="Z27" s="12">
        <v>20.18</v>
      </c>
      <c r="AA27" s="12">
        <v>20.18</v>
      </c>
      <c r="AB27" s="12">
        <v>20.18</v>
      </c>
      <c r="AC27" s="12">
        <v>20.18</v>
      </c>
      <c r="AD27" s="12">
        <v>20.18</v>
      </c>
      <c r="AE27" s="12">
        <v>20.18</v>
      </c>
      <c r="AF27" s="12">
        <v>20.18</v>
      </c>
      <c r="AG27" s="12">
        <v>20.18</v>
      </c>
      <c r="AH27" s="12">
        <v>20.18</v>
      </c>
      <c r="AI27" s="12">
        <v>20.18</v>
      </c>
    </row>
    <row r="28" spans="2:35" x14ac:dyDescent="0.2">
      <c r="B28" s="6" t="s">
        <v>23</v>
      </c>
      <c r="C28" s="12">
        <f>C24*C25+C26*C27</f>
        <v>6153.614333333333</v>
      </c>
      <c r="D28" s="12">
        <f t="shared" ref="D28:AI28" si="9">D24*D25+D26*D27</f>
        <v>6153.614333333333</v>
      </c>
      <c r="E28" s="12">
        <f t="shared" si="9"/>
        <v>6153.614333333333</v>
      </c>
      <c r="F28" s="12">
        <f t="shared" si="9"/>
        <v>6153.614333333333</v>
      </c>
      <c r="G28" s="12">
        <f t="shared" si="9"/>
        <v>6153.614333333333</v>
      </c>
      <c r="H28" s="12">
        <f t="shared" si="9"/>
        <v>6153.614333333333</v>
      </c>
      <c r="I28" s="12">
        <f t="shared" si="9"/>
        <v>6153.614333333333</v>
      </c>
      <c r="J28" s="12">
        <f t="shared" si="9"/>
        <v>6153.614333333333</v>
      </c>
      <c r="K28" s="12">
        <f t="shared" si="9"/>
        <v>6153.614333333333</v>
      </c>
      <c r="L28" s="12">
        <f t="shared" si="9"/>
        <v>6153.614333333333</v>
      </c>
      <c r="M28" s="12">
        <f t="shared" si="9"/>
        <v>6153.614333333333</v>
      </c>
      <c r="N28" s="12">
        <f t="shared" si="9"/>
        <v>6153.614333333333</v>
      </c>
      <c r="O28" s="12">
        <f t="shared" si="9"/>
        <v>6153.614333333333</v>
      </c>
      <c r="P28" s="12">
        <f t="shared" si="9"/>
        <v>6153.614333333333</v>
      </c>
      <c r="Q28" s="12">
        <f t="shared" si="9"/>
        <v>6153.614333333333</v>
      </c>
      <c r="R28" s="12">
        <f t="shared" si="9"/>
        <v>6153.614333333333</v>
      </c>
      <c r="S28" s="12">
        <f t="shared" si="9"/>
        <v>6153.614333333333</v>
      </c>
      <c r="T28" s="12">
        <f t="shared" si="9"/>
        <v>6153.614333333333</v>
      </c>
      <c r="U28" s="12">
        <f t="shared" si="9"/>
        <v>6153.614333333333</v>
      </c>
      <c r="V28" s="12">
        <f t="shared" si="9"/>
        <v>6153.614333333333</v>
      </c>
      <c r="W28" s="12"/>
      <c r="X28" s="12">
        <f t="shared" si="9"/>
        <v>6153.614333333333</v>
      </c>
      <c r="Y28" s="12">
        <f t="shared" si="9"/>
        <v>6153.614333333333</v>
      </c>
      <c r="Z28" s="12">
        <f t="shared" si="9"/>
        <v>6153.614333333333</v>
      </c>
      <c r="AA28" s="12">
        <f t="shared" si="9"/>
        <v>6153.614333333333</v>
      </c>
      <c r="AB28" s="12">
        <f t="shared" si="9"/>
        <v>6153.614333333333</v>
      </c>
      <c r="AC28" s="12">
        <f t="shared" si="9"/>
        <v>6153.614333333333</v>
      </c>
      <c r="AD28" s="12">
        <f t="shared" si="9"/>
        <v>6153.614333333333</v>
      </c>
      <c r="AE28" s="12">
        <f t="shared" si="9"/>
        <v>6153.614333333333</v>
      </c>
      <c r="AF28" s="12">
        <f t="shared" si="9"/>
        <v>6153.614333333333</v>
      </c>
      <c r="AG28" s="12">
        <f t="shared" si="9"/>
        <v>6153.614333333333</v>
      </c>
      <c r="AH28" s="12">
        <f t="shared" si="9"/>
        <v>6153.614333333333</v>
      </c>
      <c r="AI28" s="12">
        <f t="shared" si="9"/>
        <v>6153.614333333333</v>
      </c>
    </row>
    <row r="29" spans="2:35" x14ac:dyDescent="0.2">
      <c r="N29" s="5"/>
      <c r="O29" s="5"/>
      <c r="P29" s="5"/>
      <c r="Q29" s="5"/>
      <c r="R29" s="5"/>
      <c r="S29" s="5"/>
      <c r="T29" s="5"/>
      <c r="U29" s="5"/>
      <c r="V29" s="5"/>
      <c r="W29" s="5"/>
      <c r="X29" s="5"/>
      <c r="Y29" s="5"/>
      <c r="Z29" s="5"/>
      <c r="AA29" s="5"/>
      <c r="AB29" s="5"/>
      <c r="AC29" s="5"/>
      <c r="AD29" s="5"/>
      <c r="AE29" s="5"/>
      <c r="AF29" s="5"/>
      <c r="AG29" s="5"/>
      <c r="AH29" s="5"/>
      <c r="AI29" s="5"/>
    </row>
    <row r="30" spans="2:35" x14ac:dyDescent="0.2">
      <c r="B30" s="7" t="s">
        <v>21</v>
      </c>
      <c r="C30" s="13">
        <v>610.48</v>
      </c>
      <c r="D30" s="13">
        <v>610.48</v>
      </c>
      <c r="E30" s="13">
        <v>610.48</v>
      </c>
      <c r="F30" s="13">
        <v>610.48</v>
      </c>
      <c r="G30" s="13">
        <v>610.48</v>
      </c>
      <c r="H30" s="13">
        <v>610.48</v>
      </c>
      <c r="I30" s="13">
        <v>610.48</v>
      </c>
      <c r="J30" s="13">
        <v>610.48</v>
      </c>
      <c r="K30" s="13">
        <v>610.48</v>
      </c>
      <c r="L30" s="13">
        <v>610.48</v>
      </c>
      <c r="M30" s="13">
        <v>610.48</v>
      </c>
      <c r="N30" s="13">
        <v>610.48</v>
      </c>
      <c r="O30" s="13">
        <v>610.48</v>
      </c>
      <c r="P30" s="13">
        <v>610.48</v>
      </c>
      <c r="Q30" s="13">
        <v>610.48</v>
      </c>
      <c r="R30" s="13">
        <v>610.48</v>
      </c>
      <c r="S30" s="13">
        <v>610.48</v>
      </c>
      <c r="T30" s="13">
        <v>610.48</v>
      </c>
      <c r="U30" s="13">
        <v>610.48</v>
      </c>
      <c r="V30" s="13">
        <v>610.48</v>
      </c>
      <c r="W30" s="13"/>
      <c r="X30" s="13">
        <v>610.48</v>
      </c>
      <c r="Y30" s="13">
        <v>610.48</v>
      </c>
      <c r="Z30" s="13">
        <v>610.48</v>
      </c>
      <c r="AA30" s="13">
        <v>610.48</v>
      </c>
      <c r="AB30" s="13">
        <v>610.48</v>
      </c>
      <c r="AC30" s="13">
        <v>610.48</v>
      </c>
      <c r="AD30" s="13">
        <v>610.48</v>
      </c>
      <c r="AE30" s="13">
        <v>610.48</v>
      </c>
      <c r="AF30" s="13">
        <v>610.48</v>
      </c>
      <c r="AG30" s="13">
        <v>610.48</v>
      </c>
      <c r="AH30" s="13">
        <v>610.48</v>
      </c>
      <c r="AI30" s="13">
        <v>610.48</v>
      </c>
    </row>
    <row r="31" spans="2:35" x14ac:dyDescent="0.2">
      <c r="B31" s="7" t="s">
        <v>44</v>
      </c>
      <c r="C31" s="13">
        <v>18.579999999999998</v>
      </c>
      <c r="D31" s="13">
        <v>18.579999999999998</v>
      </c>
      <c r="E31" s="13">
        <v>18.579999999999998</v>
      </c>
      <c r="F31" s="13">
        <v>18.579999999999998</v>
      </c>
      <c r="G31" s="13">
        <v>18.579999999999998</v>
      </c>
      <c r="H31" s="13">
        <v>18.579999999999998</v>
      </c>
      <c r="I31" s="13">
        <v>18.579999999999998</v>
      </c>
      <c r="J31" s="13">
        <v>18.579999999999998</v>
      </c>
      <c r="K31" s="13">
        <v>18.579999999999998</v>
      </c>
      <c r="L31" s="13">
        <v>18.579999999999998</v>
      </c>
      <c r="M31" s="13">
        <v>18.579999999999998</v>
      </c>
      <c r="N31" s="13">
        <v>18.579999999999998</v>
      </c>
      <c r="O31" s="13">
        <v>18.579999999999998</v>
      </c>
      <c r="P31" s="13">
        <v>18.579999999999998</v>
      </c>
      <c r="Q31" s="13">
        <v>18.579999999999998</v>
      </c>
      <c r="R31" s="13">
        <v>18.579999999999998</v>
      </c>
      <c r="S31" s="13">
        <v>18.579999999999998</v>
      </c>
      <c r="T31" s="13">
        <v>18.579999999999998</v>
      </c>
      <c r="U31" s="13">
        <v>18.579999999999998</v>
      </c>
      <c r="V31" s="13">
        <v>18.579999999999998</v>
      </c>
      <c r="W31" s="13"/>
      <c r="X31" s="13">
        <v>18.579999999999998</v>
      </c>
      <c r="Y31" s="13">
        <v>18.579999999999998</v>
      </c>
      <c r="Z31" s="13">
        <v>18.579999999999998</v>
      </c>
      <c r="AA31" s="13">
        <v>18.579999999999998</v>
      </c>
      <c r="AB31" s="13">
        <v>18.579999999999998</v>
      </c>
      <c r="AC31" s="13">
        <v>18.579999999999998</v>
      </c>
      <c r="AD31" s="13">
        <v>18.579999999999998</v>
      </c>
      <c r="AE31" s="13">
        <v>18.579999999999998</v>
      </c>
      <c r="AF31" s="13">
        <v>18.579999999999998</v>
      </c>
      <c r="AG31" s="13">
        <v>18.579999999999998</v>
      </c>
      <c r="AH31" s="13">
        <v>18.579999999999998</v>
      </c>
      <c r="AI31" s="13">
        <v>18.579999999999998</v>
      </c>
    </row>
    <row r="32" spans="2:35" x14ac:dyDescent="0.2">
      <c r="B32" s="7" t="s">
        <v>23</v>
      </c>
      <c r="C32" s="13">
        <f>C30*C31</f>
        <v>11342.7184</v>
      </c>
      <c r="D32" s="13">
        <f t="shared" ref="D32:AI32" si="10">D30*D31</f>
        <v>11342.7184</v>
      </c>
      <c r="E32" s="13">
        <f t="shared" si="10"/>
        <v>11342.7184</v>
      </c>
      <c r="F32" s="13">
        <f t="shared" si="10"/>
        <v>11342.7184</v>
      </c>
      <c r="G32" s="13">
        <f t="shared" si="10"/>
        <v>11342.7184</v>
      </c>
      <c r="H32" s="13">
        <f t="shared" si="10"/>
        <v>11342.7184</v>
      </c>
      <c r="I32" s="13">
        <f t="shared" si="10"/>
        <v>11342.7184</v>
      </c>
      <c r="J32" s="13">
        <f t="shared" si="10"/>
        <v>11342.7184</v>
      </c>
      <c r="K32" s="13">
        <f t="shared" si="10"/>
        <v>11342.7184</v>
      </c>
      <c r="L32" s="13">
        <f t="shared" si="10"/>
        <v>11342.7184</v>
      </c>
      <c r="M32" s="13">
        <f t="shared" si="10"/>
        <v>11342.7184</v>
      </c>
      <c r="N32" s="13">
        <f t="shared" si="10"/>
        <v>11342.7184</v>
      </c>
      <c r="O32" s="13">
        <f t="shared" si="10"/>
        <v>11342.7184</v>
      </c>
      <c r="P32" s="13">
        <f t="shared" si="10"/>
        <v>11342.7184</v>
      </c>
      <c r="Q32" s="13">
        <f t="shared" si="10"/>
        <v>11342.7184</v>
      </c>
      <c r="R32" s="13">
        <f t="shared" si="10"/>
        <v>11342.7184</v>
      </c>
      <c r="S32" s="13">
        <f t="shared" si="10"/>
        <v>11342.7184</v>
      </c>
      <c r="T32" s="13">
        <f t="shared" si="10"/>
        <v>11342.7184</v>
      </c>
      <c r="U32" s="13">
        <f t="shared" si="10"/>
        <v>11342.7184</v>
      </c>
      <c r="V32" s="13">
        <f t="shared" si="10"/>
        <v>11342.7184</v>
      </c>
      <c r="W32" s="13"/>
      <c r="X32" s="13">
        <f t="shared" si="10"/>
        <v>11342.7184</v>
      </c>
      <c r="Y32" s="13">
        <f t="shared" si="10"/>
        <v>11342.7184</v>
      </c>
      <c r="Z32" s="13">
        <f t="shared" si="10"/>
        <v>11342.7184</v>
      </c>
      <c r="AA32" s="13">
        <f t="shared" si="10"/>
        <v>11342.7184</v>
      </c>
      <c r="AB32" s="13">
        <f t="shared" si="10"/>
        <v>11342.7184</v>
      </c>
      <c r="AC32" s="13">
        <f t="shared" si="10"/>
        <v>11342.7184</v>
      </c>
      <c r="AD32" s="13">
        <f t="shared" si="10"/>
        <v>11342.7184</v>
      </c>
      <c r="AE32" s="13">
        <f t="shared" si="10"/>
        <v>11342.7184</v>
      </c>
      <c r="AF32" s="13">
        <f t="shared" si="10"/>
        <v>11342.7184</v>
      </c>
      <c r="AG32" s="13">
        <f t="shared" si="10"/>
        <v>11342.7184</v>
      </c>
      <c r="AH32" s="13">
        <f t="shared" si="10"/>
        <v>11342.7184</v>
      </c>
      <c r="AI32" s="13">
        <f t="shared" si="10"/>
        <v>11342.7184</v>
      </c>
    </row>
    <row r="33" spans="2:35" x14ac:dyDescent="0.2">
      <c r="B33" s="8"/>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row>
    <row r="34" spans="2:35" x14ac:dyDescent="0.2">
      <c r="B34" s="9" t="s">
        <v>40</v>
      </c>
      <c r="C34" s="15">
        <v>1130</v>
      </c>
      <c r="D34" s="15">
        <v>1130</v>
      </c>
      <c r="E34" s="15">
        <v>1130</v>
      </c>
      <c r="F34" s="15">
        <v>1130</v>
      </c>
      <c r="G34" s="15">
        <v>1130</v>
      </c>
      <c r="H34" s="15">
        <v>1130</v>
      </c>
      <c r="I34" s="15">
        <v>1130</v>
      </c>
      <c r="J34" s="15">
        <v>1130</v>
      </c>
      <c r="K34" s="15">
        <v>1130</v>
      </c>
      <c r="L34" s="15">
        <v>1130</v>
      </c>
      <c r="M34" s="15">
        <v>1130</v>
      </c>
      <c r="N34" s="15">
        <v>1130</v>
      </c>
      <c r="O34" s="15">
        <v>1130</v>
      </c>
      <c r="P34" s="15">
        <v>1130</v>
      </c>
      <c r="Q34" s="15">
        <v>1130</v>
      </c>
      <c r="R34" s="15">
        <v>1130</v>
      </c>
      <c r="S34" s="15">
        <v>1130</v>
      </c>
      <c r="T34" s="15">
        <v>1130</v>
      </c>
      <c r="U34" s="15">
        <v>1130</v>
      </c>
      <c r="V34" s="15">
        <v>1130</v>
      </c>
      <c r="W34" s="15"/>
      <c r="X34" s="15">
        <v>1130</v>
      </c>
      <c r="Y34" s="15">
        <v>1130</v>
      </c>
      <c r="Z34" s="15">
        <v>1130</v>
      </c>
      <c r="AA34" s="15">
        <v>1130</v>
      </c>
      <c r="AB34" s="15">
        <v>1130</v>
      </c>
      <c r="AC34" s="15">
        <v>1130</v>
      </c>
      <c r="AD34" s="15">
        <v>1130</v>
      </c>
      <c r="AE34" s="15">
        <v>1130</v>
      </c>
      <c r="AF34" s="15">
        <v>1130</v>
      </c>
      <c r="AG34" s="15">
        <v>1130</v>
      </c>
      <c r="AH34" s="15">
        <v>1130</v>
      </c>
      <c r="AI34" s="15">
        <v>1130</v>
      </c>
    </row>
    <row r="35" spans="2:35" x14ac:dyDescent="0.2">
      <c r="N35" s="5"/>
      <c r="O35" s="5"/>
      <c r="P35" s="5"/>
      <c r="Q35" s="5"/>
      <c r="R35" s="5"/>
      <c r="S35" s="5"/>
      <c r="T35" s="5"/>
      <c r="U35" s="5"/>
      <c r="V35" s="5"/>
      <c r="W35" s="5"/>
      <c r="X35" s="5"/>
      <c r="Y35" s="5"/>
      <c r="Z35" s="5"/>
      <c r="AA35" s="5"/>
      <c r="AB35" s="5"/>
      <c r="AC35" s="5"/>
      <c r="AD35" s="5"/>
      <c r="AE35" s="5"/>
      <c r="AF35" s="5"/>
      <c r="AG35" s="5"/>
      <c r="AH35" s="5"/>
      <c r="AI35" s="5"/>
    </row>
    <row r="36" spans="2:35" x14ac:dyDescent="0.2">
      <c r="B36" s="18" t="s">
        <v>45</v>
      </c>
      <c r="C36" s="19">
        <f>C34+C28</f>
        <v>7283.614333333333</v>
      </c>
      <c r="D36" s="19">
        <f t="shared" ref="D36:AI36" si="11">D34+D28</f>
        <v>7283.614333333333</v>
      </c>
      <c r="E36" s="19">
        <f t="shared" si="11"/>
        <v>7283.614333333333</v>
      </c>
      <c r="F36" s="19">
        <f t="shared" si="11"/>
        <v>7283.614333333333</v>
      </c>
      <c r="G36" s="19">
        <f t="shared" si="11"/>
        <v>7283.614333333333</v>
      </c>
      <c r="H36" s="19">
        <f t="shared" si="11"/>
        <v>7283.614333333333</v>
      </c>
      <c r="I36" s="19">
        <f t="shared" si="11"/>
        <v>7283.614333333333</v>
      </c>
      <c r="J36" s="19">
        <f t="shared" si="11"/>
        <v>7283.614333333333</v>
      </c>
      <c r="K36" s="19">
        <f t="shared" si="11"/>
        <v>7283.614333333333</v>
      </c>
      <c r="L36" s="19">
        <f t="shared" si="11"/>
        <v>7283.614333333333</v>
      </c>
      <c r="M36" s="19">
        <f t="shared" si="11"/>
        <v>7283.614333333333</v>
      </c>
      <c r="N36" s="19">
        <f t="shared" si="11"/>
        <v>7283.614333333333</v>
      </c>
      <c r="O36" s="19">
        <f t="shared" si="11"/>
        <v>7283.614333333333</v>
      </c>
      <c r="P36" s="19">
        <f t="shared" si="11"/>
        <v>7283.614333333333</v>
      </c>
      <c r="Q36" s="19">
        <f t="shared" si="11"/>
        <v>7283.614333333333</v>
      </c>
      <c r="R36" s="19">
        <f t="shared" si="11"/>
        <v>7283.614333333333</v>
      </c>
      <c r="S36" s="19">
        <f t="shared" si="11"/>
        <v>7283.614333333333</v>
      </c>
      <c r="T36" s="19">
        <f t="shared" si="11"/>
        <v>7283.614333333333</v>
      </c>
      <c r="U36" s="19">
        <f t="shared" si="11"/>
        <v>7283.614333333333</v>
      </c>
      <c r="V36" s="19">
        <f t="shared" si="11"/>
        <v>7283.614333333333</v>
      </c>
      <c r="W36" s="19"/>
      <c r="X36" s="19">
        <f t="shared" si="11"/>
        <v>7283.614333333333</v>
      </c>
      <c r="Y36" s="19">
        <f t="shared" si="11"/>
        <v>7283.614333333333</v>
      </c>
      <c r="Z36" s="19">
        <f t="shared" si="11"/>
        <v>7283.614333333333</v>
      </c>
      <c r="AA36" s="19">
        <f t="shared" si="11"/>
        <v>7283.614333333333</v>
      </c>
      <c r="AB36" s="19">
        <f t="shared" si="11"/>
        <v>7283.614333333333</v>
      </c>
      <c r="AC36" s="19">
        <f t="shared" si="11"/>
        <v>7283.614333333333</v>
      </c>
      <c r="AD36" s="19">
        <f t="shared" si="11"/>
        <v>7283.614333333333</v>
      </c>
      <c r="AE36" s="19">
        <f t="shared" si="11"/>
        <v>7283.614333333333</v>
      </c>
      <c r="AF36" s="19">
        <f t="shared" si="11"/>
        <v>7283.614333333333</v>
      </c>
      <c r="AG36" s="19">
        <f t="shared" si="11"/>
        <v>7283.614333333333</v>
      </c>
      <c r="AH36" s="19">
        <f t="shared" si="11"/>
        <v>7283.614333333333</v>
      </c>
      <c r="AI36" s="19">
        <f t="shared" si="11"/>
        <v>7283.614333333333</v>
      </c>
    </row>
    <row r="37" spans="2:35" x14ac:dyDescent="0.2">
      <c r="N37" s="5"/>
      <c r="O37" s="5"/>
      <c r="P37" s="5"/>
      <c r="Q37" s="5"/>
      <c r="R37" s="5"/>
      <c r="S37" s="5"/>
      <c r="T37" s="5"/>
      <c r="U37" s="5"/>
      <c r="V37" s="5"/>
      <c r="W37" s="5"/>
      <c r="X37" s="5"/>
      <c r="Y37" s="5"/>
      <c r="Z37" s="5"/>
      <c r="AA37" s="5"/>
      <c r="AB37" s="5"/>
      <c r="AC37" s="5"/>
      <c r="AD37" s="5"/>
      <c r="AE37" s="5"/>
      <c r="AF37" s="5"/>
      <c r="AG37" s="5"/>
      <c r="AH37" s="5"/>
      <c r="AI37" s="5"/>
    </row>
    <row r="38" spans="2:35" x14ac:dyDescent="0.2">
      <c r="B38" s="10" t="s">
        <v>29</v>
      </c>
      <c r="C38" s="16">
        <f>-(C21*C3*(C9^2)*-1)</f>
        <v>6172162.6782891555</v>
      </c>
      <c r="D38" s="16">
        <f t="shared" ref="D38:AI38" si="12">-(D21*D3*(D9^2)*-1)</f>
        <v>24688650.713156622</v>
      </c>
      <c r="E38" s="16">
        <f t="shared" si="12"/>
        <v>55549464.104602389</v>
      </c>
      <c r="F38" s="16">
        <f t="shared" si="12"/>
        <v>98754602.852626488</v>
      </c>
      <c r="G38" s="16">
        <f t="shared" si="12"/>
        <v>154304066.95722884</v>
      </c>
      <c r="H38" s="16">
        <f t="shared" si="12"/>
        <v>222197856.41840956</v>
      </c>
      <c r="I38" s="16">
        <f t="shared" si="12"/>
        <v>302435971.23616856</v>
      </c>
      <c r="J38" s="16">
        <f t="shared" si="12"/>
        <v>395018411.41050595</v>
      </c>
      <c r="K38" s="16">
        <f t="shared" si="12"/>
        <v>499945176.94142163</v>
      </c>
      <c r="L38" s="16">
        <f t="shared" si="12"/>
        <v>617216267.82891536</v>
      </c>
      <c r="M38" s="16">
        <f t="shared" si="12"/>
        <v>746831684.07298779</v>
      </c>
      <c r="N38" s="16">
        <f t="shared" si="12"/>
        <v>888791425.67363822</v>
      </c>
      <c r="O38" s="16">
        <f t="shared" si="12"/>
        <v>1043095492.6308675</v>
      </c>
      <c r="P38" s="16">
        <f t="shared" si="12"/>
        <v>1209743884.9446743</v>
      </c>
      <c r="Q38" s="16">
        <f t="shared" si="12"/>
        <v>1388736602.6150599</v>
      </c>
      <c r="R38" s="16">
        <f t="shared" si="12"/>
        <v>1580073645.6420238</v>
      </c>
      <c r="S38" s="16">
        <f t="shared" si="12"/>
        <v>1783755014.0255656</v>
      </c>
      <c r="T38" s="16">
        <f t="shared" si="12"/>
        <v>1999780707.7656865</v>
      </c>
      <c r="U38" s="16">
        <f t="shared" si="12"/>
        <v>2228150726.8623853</v>
      </c>
      <c r="V38" s="16">
        <f t="shared" si="12"/>
        <v>2468865071.3156614</v>
      </c>
      <c r="W38" s="16"/>
      <c r="X38" s="16">
        <f t="shared" si="12"/>
        <v>3265074056.8149629</v>
      </c>
      <c r="Y38" s="16">
        <f t="shared" si="12"/>
        <v>3555165702.6945529</v>
      </c>
      <c r="Z38" s="16">
        <f t="shared" si="12"/>
        <v>3857601673.9307213</v>
      </c>
      <c r="AA38" s="16">
        <f t="shared" si="12"/>
        <v>4172381970.5234699</v>
      </c>
      <c r="AB38" s="16">
        <f t="shared" si="12"/>
        <v>4499506592.4727945</v>
      </c>
      <c r="AC38" s="16">
        <f t="shared" si="12"/>
        <v>4838975539.778697</v>
      </c>
      <c r="AD38" s="16">
        <f t="shared" si="12"/>
        <v>5190788812.4411802</v>
      </c>
      <c r="AE38" s="16">
        <f t="shared" si="12"/>
        <v>5554946410.4602394</v>
      </c>
      <c r="AF38" s="16">
        <f t="shared" si="12"/>
        <v>5931448333.8358784</v>
      </c>
      <c r="AG38" s="16">
        <f t="shared" si="12"/>
        <v>6320294582.5680952</v>
      </c>
      <c r="AH38" s="16">
        <f t="shared" si="12"/>
        <v>6721485156.6568918</v>
      </c>
      <c r="AI38" s="16">
        <f t="shared" si="12"/>
        <v>7135020056.1022625</v>
      </c>
    </row>
    <row r="39" spans="2:35" x14ac:dyDescent="0.2">
      <c r="B39" s="10" t="s">
        <v>39</v>
      </c>
      <c r="C39" s="16">
        <f>C34*C9^2*-1</f>
        <v>-3097502.8096817522</v>
      </c>
      <c r="D39" s="16">
        <f t="shared" ref="D39:AI39" si="13">D34*D9^2*-1</f>
        <v>-12390011.238727009</v>
      </c>
      <c r="E39" s="16">
        <f t="shared" si="13"/>
        <v>-27877525.287135769</v>
      </c>
      <c r="F39" s="16">
        <f t="shared" si="13"/>
        <v>-49560044.954908036</v>
      </c>
      <c r="G39" s="16">
        <f t="shared" si="13"/>
        <v>-77437570.242043793</v>
      </c>
      <c r="H39" s="16">
        <f t="shared" si="13"/>
        <v>-111510101.14854307</v>
      </c>
      <c r="I39" s="16">
        <f t="shared" si="13"/>
        <v>-151777637.67440584</v>
      </c>
      <c r="J39" s="16">
        <f t="shared" si="13"/>
        <v>-198240179.81963214</v>
      </c>
      <c r="K39" s="16">
        <f t="shared" si="13"/>
        <v>-250897727.58422196</v>
      </c>
      <c r="L39" s="16">
        <f t="shared" si="13"/>
        <v>-309750280.96817517</v>
      </c>
      <c r="M39" s="16">
        <f t="shared" si="13"/>
        <v>-374797839.97149205</v>
      </c>
      <c r="N39" s="16">
        <f t="shared" si="13"/>
        <v>-446040404.5941723</v>
      </c>
      <c r="O39" s="16">
        <f t="shared" si="13"/>
        <v>-523477974.83621627</v>
      </c>
      <c r="P39" s="16">
        <f t="shared" si="13"/>
        <v>-607110550.69762337</v>
      </c>
      <c r="Q39" s="16">
        <f t="shared" si="13"/>
        <v>-696938132.17839432</v>
      </c>
      <c r="R39" s="16">
        <f t="shared" si="13"/>
        <v>-792960719.27852857</v>
      </c>
      <c r="S39" s="16">
        <f t="shared" si="13"/>
        <v>-895178311.99802637</v>
      </c>
      <c r="T39" s="16">
        <f t="shared" si="13"/>
        <v>-1003590910.3368878</v>
      </c>
      <c r="U39" s="16">
        <f t="shared" si="13"/>
        <v>-1118198514.2951126</v>
      </c>
      <c r="V39" s="16">
        <f t="shared" si="13"/>
        <v>-1239001123.8727007</v>
      </c>
      <c r="W39" s="16"/>
      <c r="X39" s="16">
        <f t="shared" si="13"/>
        <v>-1638578986.3216469</v>
      </c>
      <c r="Y39" s="16">
        <f t="shared" si="13"/>
        <v>-1784161618.3766892</v>
      </c>
      <c r="Z39" s="16">
        <f t="shared" si="13"/>
        <v>-1935939256.051095</v>
      </c>
      <c r="AA39" s="16">
        <f t="shared" si="13"/>
        <v>-2093911899.3448651</v>
      </c>
      <c r="AB39" s="16">
        <f t="shared" si="13"/>
        <v>-2258079548.2579975</v>
      </c>
      <c r="AC39" s="16">
        <f t="shared" si="13"/>
        <v>-2428442202.7904935</v>
      </c>
      <c r="AD39" s="16">
        <f t="shared" si="13"/>
        <v>-2604999862.9423542</v>
      </c>
      <c r="AE39" s="16">
        <f t="shared" si="13"/>
        <v>-2787752528.7135773</v>
      </c>
      <c r="AF39" s="16">
        <f t="shared" si="13"/>
        <v>-2976700200.1041641</v>
      </c>
      <c r="AG39" s="16">
        <f t="shared" si="13"/>
        <v>-3171842877.1141143</v>
      </c>
      <c r="AH39" s="16">
        <f t="shared" si="13"/>
        <v>-3373180559.7434292</v>
      </c>
      <c r="AI39" s="16">
        <f t="shared" si="13"/>
        <v>-3580713247.9921055</v>
      </c>
    </row>
    <row r="40" spans="2:35" x14ac:dyDescent="0.2">
      <c r="B40" s="10" t="s">
        <v>48</v>
      </c>
      <c r="C40" s="16">
        <f>C38+C39</f>
        <v>3074659.8686074032</v>
      </c>
      <c r="D40" s="16">
        <f t="shared" ref="D40:AI40" si="14">D38+D39</f>
        <v>12298639.474429613</v>
      </c>
      <c r="E40" s="16">
        <f t="shared" si="14"/>
        <v>27671938.81746662</v>
      </c>
      <c r="F40" s="16">
        <f t="shared" si="14"/>
        <v>49194557.897718452</v>
      </c>
      <c r="G40" s="16">
        <f t="shared" si="14"/>
        <v>76866496.715185046</v>
      </c>
      <c r="H40" s="16">
        <f t="shared" si="14"/>
        <v>110687755.26986648</v>
      </c>
      <c r="I40" s="16">
        <f t="shared" si="14"/>
        <v>150658333.56176272</v>
      </c>
      <c r="J40" s="16">
        <f t="shared" si="14"/>
        <v>196778231.59087381</v>
      </c>
      <c r="K40" s="16">
        <f t="shared" si="14"/>
        <v>249047449.35719967</v>
      </c>
      <c r="L40" s="16">
        <f t="shared" si="14"/>
        <v>307465986.86074018</v>
      </c>
      <c r="M40" s="16">
        <f t="shared" si="14"/>
        <v>372033844.10149574</v>
      </c>
      <c r="N40" s="16">
        <f t="shared" si="14"/>
        <v>442751021.07946593</v>
      </c>
      <c r="O40" s="16">
        <f t="shared" si="14"/>
        <v>519617517.79465121</v>
      </c>
      <c r="P40" s="16">
        <f t="shared" si="14"/>
        <v>602633334.24705088</v>
      </c>
      <c r="Q40" s="16">
        <f t="shared" si="14"/>
        <v>691798470.43666553</v>
      </c>
      <c r="R40" s="16">
        <f t="shared" si="14"/>
        <v>787112926.36349523</v>
      </c>
      <c r="S40" s="16">
        <f t="shared" si="14"/>
        <v>888576702.02753925</v>
      </c>
      <c r="T40" s="16">
        <f t="shared" si="14"/>
        <v>996189797.42879868</v>
      </c>
      <c r="U40" s="16">
        <f t="shared" si="14"/>
        <v>1109952212.5672727</v>
      </c>
      <c r="V40" s="16">
        <f t="shared" si="14"/>
        <v>1229863947.4429607</v>
      </c>
      <c r="W40" s="16"/>
      <c r="X40" s="16">
        <f t="shared" si="14"/>
        <v>1626495070.4933159</v>
      </c>
      <c r="Y40" s="16">
        <f t="shared" si="14"/>
        <v>1771004084.3178637</v>
      </c>
      <c r="Z40" s="16">
        <f t="shared" si="14"/>
        <v>1921662417.8796263</v>
      </c>
      <c r="AA40" s="16">
        <f t="shared" si="14"/>
        <v>2078470071.1786048</v>
      </c>
      <c r="AB40" s="16">
        <f t="shared" si="14"/>
        <v>2241427044.214797</v>
      </c>
      <c r="AC40" s="16">
        <f t="shared" si="14"/>
        <v>2410533336.9882035</v>
      </c>
      <c r="AD40" s="16">
        <f t="shared" si="14"/>
        <v>2585788949.498826</v>
      </c>
      <c r="AE40" s="16">
        <f t="shared" si="14"/>
        <v>2767193881.7466621</v>
      </c>
      <c r="AF40" s="16">
        <f t="shared" si="14"/>
        <v>2954748133.7317142</v>
      </c>
      <c r="AG40" s="16">
        <f t="shared" si="14"/>
        <v>3148451705.4539809</v>
      </c>
      <c r="AH40" s="16">
        <f t="shared" si="14"/>
        <v>3348304596.9134626</v>
      </c>
      <c r="AI40" s="16">
        <f t="shared" si="14"/>
        <v>3554306808.110157</v>
      </c>
    </row>
    <row r="41" spans="2:35" x14ac:dyDescent="0.2">
      <c r="N41" s="5"/>
      <c r="O41" s="5"/>
      <c r="P41" s="5"/>
      <c r="Q41" s="5"/>
      <c r="R41" s="5"/>
      <c r="S41" s="5"/>
      <c r="T41" s="5"/>
      <c r="U41" s="5"/>
      <c r="V41" s="5"/>
      <c r="W41" s="5"/>
      <c r="X41" s="5"/>
      <c r="Y41" s="5"/>
      <c r="Z41" s="5"/>
      <c r="AA41" s="5"/>
      <c r="AB41" s="5"/>
      <c r="AC41" s="5"/>
      <c r="AD41" s="5"/>
      <c r="AE41" s="5"/>
      <c r="AF41" s="5"/>
      <c r="AG41" s="5"/>
      <c r="AH41" s="5"/>
      <c r="AI41" s="5"/>
    </row>
    <row r="42" spans="2:35" x14ac:dyDescent="0.2">
      <c r="B42" s="11" t="s">
        <v>48</v>
      </c>
      <c r="C42" s="17">
        <f>C34*(C9^2)</f>
        <v>3097502.8096817522</v>
      </c>
      <c r="D42" s="17">
        <f t="shared" ref="D42:AI42" si="15">D34*(D9^2)</f>
        <v>12390011.238727009</v>
      </c>
      <c r="E42" s="17">
        <f t="shared" si="15"/>
        <v>27877525.287135769</v>
      </c>
      <c r="F42" s="17">
        <f t="shared" si="15"/>
        <v>49560044.954908036</v>
      </c>
      <c r="G42" s="17">
        <f t="shared" si="15"/>
        <v>77437570.242043793</v>
      </c>
      <c r="H42" s="17">
        <f t="shared" si="15"/>
        <v>111510101.14854307</v>
      </c>
      <c r="I42" s="17">
        <f t="shared" si="15"/>
        <v>151777637.67440584</v>
      </c>
      <c r="J42" s="17">
        <f t="shared" si="15"/>
        <v>198240179.81963214</v>
      </c>
      <c r="K42" s="17">
        <f t="shared" si="15"/>
        <v>250897727.58422196</v>
      </c>
      <c r="L42" s="17">
        <f t="shared" si="15"/>
        <v>309750280.96817517</v>
      </c>
      <c r="M42" s="17">
        <f t="shared" si="15"/>
        <v>374797839.97149205</v>
      </c>
      <c r="N42" s="17">
        <f t="shared" si="15"/>
        <v>446040404.5941723</v>
      </c>
      <c r="O42" s="17">
        <f t="shared" si="15"/>
        <v>523477974.83621627</v>
      </c>
      <c r="P42" s="17">
        <f t="shared" si="15"/>
        <v>607110550.69762337</v>
      </c>
      <c r="Q42" s="17">
        <f t="shared" si="15"/>
        <v>696938132.17839432</v>
      </c>
      <c r="R42" s="17">
        <f t="shared" si="15"/>
        <v>792960719.27852857</v>
      </c>
      <c r="S42" s="17">
        <f t="shared" si="15"/>
        <v>895178311.99802637</v>
      </c>
      <c r="T42" s="17">
        <f t="shared" si="15"/>
        <v>1003590910.3368878</v>
      </c>
      <c r="U42" s="17">
        <f t="shared" si="15"/>
        <v>1118198514.2951126</v>
      </c>
      <c r="V42" s="17">
        <f t="shared" si="15"/>
        <v>1239001123.8727007</v>
      </c>
      <c r="W42" s="17"/>
      <c r="X42" s="17">
        <f t="shared" si="15"/>
        <v>1638578986.3216469</v>
      </c>
      <c r="Y42" s="17">
        <f t="shared" si="15"/>
        <v>1784161618.3766892</v>
      </c>
      <c r="Z42" s="17">
        <f t="shared" si="15"/>
        <v>1935939256.051095</v>
      </c>
      <c r="AA42" s="17">
        <f t="shared" si="15"/>
        <v>2093911899.3448651</v>
      </c>
      <c r="AB42" s="17">
        <f t="shared" si="15"/>
        <v>2258079548.2579975</v>
      </c>
      <c r="AC42" s="17">
        <f t="shared" si="15"/>
        <v>2428442202.7904935</v>
      </c>
      <c r="AD42" s="17">
        <f t="shared" si="15"/>
        <v>2604999862.9423542</v>
      </c>
      <c r="AE42" s="17">
        <f t="shared" si="15"/>
        <v>2787752528.7135773</v>
      </c>
      <c r="AF42" s="17">
        <f t="shared" si="15"/>
        <v>2976700200.1041641</v>
      </c>
      <c r="AG42" s="17">
        <f t="shared" si="15"/>
        <v>3171842877.1141143</v>
      </c>
      <c r="AH42" s="17">
        <f t="shared" si="15"/>
        <v>3373180559.7434292</v>
      </c>
      <c r="AI42" s="17">
        <f t="shared" si="15"/>
        <v>3580713247.9921055</v>
      </c>
    </row>
    <row r="44" spans="2:35" x14ac:dyDescent="0.2">
      <c r="B44" t="s">
        <v>49</v>
      </c>
      <c r="C44" s="5">
        <v>456.85882148705423</v>
      </c>
      <c r="D44" s="5">
        <v>1827.4352859482169</v>
      </c>
      <c r="E44" s="5">
        <v>4111.7293933779001</v>
      </c>
      <c r="F44" s="5">
        <v>7309.7411437928677</v>
      </c>
      <c r="G44" s="5">
        <v>11421.470537185669</v>
      </c>
      <c r="H44" s="5">
        <v>16446.9175735116</v>
      </c>
      <c r="I44" s="5">
        <v>22386.082252860069</v>
      </c>
      <c r="J44" s="5">
        <v>29238.964575171471</v>
      </c>
      <c r="K44" s="5">
        <v>37005.564540445805</v>
      </c>
      <c r="L44" s="5">
        <v>45685.882148742676</v>
      </c>
      <c r="M44" s="5">
        <v>55279.91739988327</v>
      </c>
      <c r="N44">
        <v>65787.670294046402</v>
      </c>
      <c r="O44">
        <v>77209.140831232071</v>
      </c>
      <c r="P44">
        <v>89544.329011440277</v>
      </c>
      <c r="Q44">
        <v>102793.2348344326</v>
      </c>
      <c r="R44">
        <v>116955.85830068588</v>
      </c>
      <c r="S44">
        <v>132032.19940972328</v>
      </c>
      <c r="T44">
        <v>148022.25816178322</v>
      </c>
      <c r="U44">
        <v>164926.03455686569</v>
      </c>
      <c r="V44">
        <v>182743.5285949707</v>
      </c>
      <c r="X44">
        <v>1626495070.4933159</v>
      </c>
      <c r="Y44">
        <v>1771004084.3178637</v>
      </c>
      <c r="Z44">
        <v>1921662417.8796263</v>
      </c>
      <c r="AA44">
        <v>2078470071.1786048</v>
      </c>
      <c r="AB44">
        <v>2241427044.214797</v>
      </c>
      <c r="AC44">
        <v>2410533336.9882035</v>
      </c>
      <c r="AD44">
        <v>2585788949.498826</v>
      </c>
      <c r="AE44">
        <v>2767193881.7466621</v>
      </c>
      <c r="AF44">
        <v>2954748133.7317142</v>
      </c>
      <c r="AG44">
        <v>3148451705.4539809</v>
      </c>
      <c r="AH44">
        <v>3348304596.9134626</v>
      </c>
      <c r="AI44">
        <v>3554306808.110157</v>
      </c>
    </row>
    <row r="46" spans="2:35" x14ac:dyDescent="0.2">
      <c r="B46" t="s">
        <v>47</v>
      </c>
      <c r="C46" s="5">
        <v>6171705.8194676684</v>
      </c>
      <c r="D46" s="5">
        <v>24686823.277870674</v>
      </c>
      <c r="E46" s="5">
        <v>55545352.375209011</v>
      </c>
      <c r="F46" s="5">
        <v>98747293.111482695</v>
      </c>
      <c r="G46" s="5">
        <v>154292645.48669165</v>
      </c>
      <c r="H46" s="5">
        <v>222181409.50083604</v>
      </c>
      <c r="I46" s="5">
        <v>302413585.1539157</v>
      </c>
      <c r="J46" s="5">
        <v>394989172.44593078</v>
      </c>
      <c r="K46" s="5">
        <v>499908171.37688118</v>
      </c>
      <c r="L46" s="5">
        <v>617170581.94676661</v>
      </c>
      <c r="M46" s="5">
        <v>746776404.15558791</v>
      </c>
      <c r="N46">
        <v>888725638.00334418</v>
      </c>
      <c r="O46">
        <v>1043018283.4900362</v>
      </c>
      <c r="P46">
        <v>1209654340.6156628</v>
      </c>
      <c r="Q46">
        <v>1388633809.3802254</v>
      </c>
      <c r="R46">
        <v>1579956689.7837231</v>
      </c>
      <c r="S46">
        <v>1783622981.8261559</v>
      </c>
      <c r="T46">
        <v>1999632685.5075247</v>
      </c>
      <c r="U46">
        <v>2227985800.8278284</v>
      </c>
      <c r="V46">
        <v>2468682327.7870665</v>
      </c>
      <c r="X46">
        <v>1638578986.3216469</v>
      </c>
      <c r="Y46">
        <v>1784161618.3766892</v>
      </c>
      <c r="Z46">
        <v>1935939256.051095</v>
      </c>
      <c r="AA46">
        <v>2093911899.3448651</v>
      </c>
      <c r="AB46">
        <v>2258079548.2579975</v>
      </c>
      <c r="AC46">
        <v>2428442202.7904935</v>
      </c>
      <c r="AD46">
        <v>2604999862.9423542</v>
      </c>
      <c r="AE46">
        <v>2787752528.7135773</v>
      </c>
      <c r="AF46">
        <v>2976700200.1041641</v>
      </c>
      <c r="AG46">
        <v>3171842877.1141143</v>
      </c>
      <c r="AH46">
        <v>3373180559.7434292</v>
      </c>
      <c r="AI46">
        <v>3580713247.9921055</v>
      </c>
    </row>
    <row r="80" spans="2:35" x14ac:dyDescent="0.2">
      <c r="B80" t="s">
        <v>50</v>
      </c>
      <c r="C80" s="5">
        <f>C38</f>
        <v>6172162.6782891555</v>
      </c>
      <c r="D80" s="5">
        <f t="shared" ref="D80:J80" si="16">D38</f>
        <v>24688650.713156622</v>
      </c>
      <c r="E80" s="5">
        <f t="shared" si="16"/>
        <v>55549464.104602389</v>
      </c>
      <c r="F80" s="5">
        <f t="shared" si="16"/>
        <v>98754602.852626488</v>
      </c>
      <c r="G80" s="5">
        <f t="shared" si="16"/>
        <v>154304066.95722884</v>
      </c>
      <c r="H80" s="5">
        <f t="shared" si="16"/>
        <v>222197856.41840956</v>
      </c>
      <c r="I80" s="5">
        <f t="shared" si="16"/>
        <v>302435971.23616856</v>
      </c>
      <c r="J80" s="5">
        <f t="shared" si="16"/>
        <v>395018411.41050595</v>
      </c>
      <c r="K80" s="5">
        <f>K38</f>
        <v>499945176.94142163</v>
      </c>
      <c r="L80" s="5">
        <f t="shared" ref="L80:R80" si="17">L38</f>
        <v>617216267.82891536</v>
      </c>
      <c r="M80" s="5">
        <f t="shared" si="17"/>
        <v>746831684.07298779</v>
      </c>
      <c r="N80" s="5">
        <f t="shared" si="17"/>
        <v>888791425.67363822</v>
      </c>
      <c r="O80" s="5">
        <f t="shared" si="17"/>
        <v>1043095492.6308675</v>
      </c>
      <c r="P80" s="5">
        <f t="shared" si="17"/>
        <v>1209743884.9446743</v>
      </c>
      <c r="Q80" s="5">
        <f t="shared" si="17"/>
        <v>1388736602.6150599</v>
      </c>
      <c r="R80" s="5">
        <f t="shared" si="17"/>
        <v>1580073645.6420238</v>
      </c>
      <c r="S80" s="5">
        <f>S38</f>
        <v>1783755014.0255656</v>
      </c>
      <c r="T80" s="5">
        <f t="shared" ref="T80:Z80" si="18">T38</f>
        <v>1999780707.7656865</v>
      </c>
      <c r="U80" s="5">
        <f t="shared" si="18"/>
        <v>2228150726.8623853</v>
      </c>
      <c r="V80" s="5">
        <f t="shared" si="18"/>
        <v>2468865071.3156614</v>
      </c>
      <c r="W80" s="5">
        <f t="shared" si="18"/>
        <v>0</v>
      </c>
      <c r="X80" s="5">
        <f t="shared" si="18"/>
        <v>3265074056.8149629</v>
      </c>
      <c r="Y80" s="5">
        <f t="shared" si="18"/>
        <v>3555165702.6945529</v>
      </c>
      <c r="Z80" s="5">
        <f t="shared" si="18"/>
        <v>3857601673.9307213</v>
      </c>
      <c r="AA80" s="5">
        <f>AA38</f>
        <v>4172381970.5234699</v>
      </c>
      <c r="AB80" s="5">
        <f t="shared" ref="AB80:AH80" si="19">AB38</f>
        <v>4499506592.4727945</v>
      </c>
      <c r="AC80" s="5">
        <f t="shared" si="19"/>
        <v>4838975539.778697</v>
      </c>
      <c r="AD80" s="5">
        <f t="shared" si="19"/>
        <v>5190788812.4411802</v>
      </c>
      <c r="AE80" s="5">
        <f t="shared" si="19"/>
        <v>5554946410.4602394</v>
      </c>
      <c r="AF80" s="5">
        <f t="shared" si="19"/>
        <v>5931448333.8358784</v>
      </c>
      <c r="AG80" s="5">
        <f t="shared" si="19"/>
        <v>6320294582.5680952</v>
      </c>
      <c r="AH80" s="5">
        <f t="shared" si="19"/>
        <v>6721485156.6568918</v>
      </c>
      <c r="AI80" s="5">
        <f>AI38</f>
        <v>7135020056.1022625</v>
      </c>
    </row>
    <row r="81" spans="2:35" x14ac:dyDescent="0.2">
      <c r="B81" t="s">
        <v>51</v>
      </c>
      <c r="C81" s="5">
        <f>C39*-1</f>
        <v>3097502.8096817522</v>
      </c>
      <c r="D81" s="5">
        <f t="shared" ref="D81:J81" si="20">D39*-1</f>
        <v>12390011.238727009</v>
      </c>
      <c r="E81" s="5">
        <f t="shared" si="20"/>
        <v>27877525.287135769</v>
      </c>
      <c r="F81" s="5">
        <f t="shared" si="20"/>
        <v>49560044.954908036</v>
      </c>
      <c r="G81" s="5">
        <f t="shared" si="20"/>
        <v>77437570.242043793</v>
      </c>
      <c r="H81" s="5">
        <f t="shared" si="20"/>
        <v>111510101.14854307</v>
      </c>
      <c r="I81" s="5">
        <f t="shared" si="20"/>
        <v>151777637.67440584</v>
      </c>
      <c r="J81" s="5">
        <f t="shared" si="20"/>
        <v>198240179.81963214</v>
      </c>
      <c r="K81" s="5">
        <f>K39*-1</f>
        <v>250897727.58422196</v>
      </c>
      <c r="L81" s="5">
        <f t="shared" ref="L81:R81" si="21">L39*-1</f>
        <v>309750280.96817517</v>
      </c>
      <c r="M81" s="5">
        <f t="shared" si="21"/>
        <v>374797839.97149205</v>
      </c>
      <c r="N81" s="5">
        <f t="shared" si="21"/>
        <v>446040404.5941723</v>
      </c>
      <c r="O81" s="5">
        <f t="shared" si="21"/>
        <v>523477974.83621627</v>
      </c>
      <c r="P81" s="5">
        <f t="shared" si="21"/>
        <v>607110550.69762337</v>
      </c>
      <c r="Q81" s="5">
        <f t="shared" si="21"/>
        <v>696938132.17839432</v>
      </c>
      <c r="R81" s="5">
        <f t="shared" si="21"/>
        <v>792960719.27852857</v>
      </c>
      <c r="S81" s="5">
        <f>S39*-1</f>
        <v>895178311.99802637</v>
      </c>
      <c r="T81" s="5">
        <f t="shared" ref="T81:Z81" si="22">T39*-1</f>
        <v>1003590910.3368878</v>
      </c>
      <c r="U81" s="5">
        <f t="shared" si="22"/>
        <v>1118198514.2951126</v>
      </c>
      <c r="V81" s="5">
        <f t="shared" si="22"/>
        <v>1239001123.8727007</v>
      </c>
      <c r="W81" s="5">
        <f t="shared" si="22"/>
        <v>0</v>
      </c>
      <c r="X81" s="5">
        <f t="shared" si="22"/>
        <v>1638578986.3216469</v>
      </c>
      <c r="Y81" s="5">
        <f t="shared" si="22"/>
        <v>1784161618.3766892</v>
      </c>
      <c r="Z81" s="5">
        <f t="shared" si="22"/>
        <v>1935939256.051095</v>
      </c>
      <c r="AA81" s="5">
        <f>AA39*-1</f>
        <v>2093911899.3448651</v>
      </c>
      <c r="AB81" s="5">
        <f t="shared" ref="AB81:AH81" si="23">AB39*-1</f>
        <v>2258079548.2579975</v>
      </c>
      <c r="AC81" s="5">
        <f t="shared" si="23"/>
        <v>2428442202.7904935</v>
      </c>
      <c r="AD81" s="5">
        <f t="shared" si="23"/>
        <v>2604999862.9423542</v>
      </c>
      <c r="AE81" s="5">
        <f t="shared" si="23"/>
        <v>2787752528.7135773</v>
      </c>
      <c r="AF81" s="5">
        <f t="shared" si="23"/>
        <v>2976700200.1041641</v>
      </c>
      <c r="AG81" s="5">
        <f t="shared" si="23"/>
        <v>3171842877.1141143</v>
      </c>
      <c r="AH81" s="5">
        <f t="shared" si="23"/>
        <v>3373180559.7434292</v>
      </c>
      <c r="AI81" s="5">
        <f>AI39*-1</f>
        <v>3580713247.9921055</v>
      </c>
    </row>
  </sheetData>
  <phoneticPr fontId="1"/>
  <pageMargins left="0.7" right="0.7" top="0.75" bottom="0.75" header="0.3" footer="0.3"/>
  <pageSetup paperSize="9"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D14F9-7F52-4E43-93EF-6EEC4591A0E2}">
  <dimension ref="A2:E9"/>
  <sheetViews>
    <sheetView tabSelected="1" view="pageBreakPreview" zoomScale="60" zoomScaleNormal="100" workbookViewId="0">
      <selection activeCell="E9" sqref="E9"/>
    </sheetView>
  </sheetViews>
  <sheetFormatPr defaultRowHeight="13.2" x14ac:dyDescent="0.2"/>
  <cols>
    <col min="1" max="1" width="16" bestFit="1" customWidth="1"/>
    <col min="2" max="2" width="29.21875" customWidth="1"/>
    <col min="3" max="3" width="23.88671875" bestFit="1" customWidth="1"/>
    <col min="4" max="4" width="23.77734375" bestFit="1" customWidth="1"/>
    <col min="5" max="5" width="22.33203125" bestFit="1" customWidth="1"/>
  </cols>
  <sheetData>
    <row r="2" spans="1:5" x14ac:dyDescent="0.2">
      <c r="A2" t="s">
        <v>79</v>
      </c>
    </row>
    <row r="3" spans="1:5" ht="20.399999999999999" customHeight="1" x14ac:dyDescent="0.2">
      <c r="B3" s="33"/>
      <c r="C3" s="35" t="s">
        <v>73</v>
      </c>
      <c r="D3" s="35" t="s">
        <v>77</v>
      </c>
      <c r="E3" s="35" t="s">
        <v>78</v>
      </c>
    </row>
    <row r="4" spans="1:5" ht="20.399999999999999" customHeight="1" x14ac:dyDescent="0.2">
      <c r="B4" s="34" t="s">
        <v>72</v>
      </c>
      <c r="C4" s="34">
        <v>746</v>
      </c>
      <c r="D4" s="34">
        <v>22.5</v>
      </c>
      <c r="E4" s="34">
        <v>134</v>
      </c>
    </row>
    <row r="5" spans="1:5" ht="20.399999999999999" customHeight="1" x14ac:dyDescent="0.2">
      <c r="B5" s="34" t="s">
        <v>80</v>
      </c>
      <c r="C5" s="34">
        <v>825</v>
      </c>
      <c r="D5" s="34">
        <v>21.1</v>
      </c>
      <c r="E5" s="34">
        <v>180</v>
      </c>
    </row>
    <row r="6" spans="1:5" ht="20.399999999999999" customHeight="1" x14ac:dyDescent="0.2">
      <c r="B6" s="34" t="s">
        <v>74</v>
      </c>
      <c r="C6" s="34">
        <v>653</v>
      </c>
      <c r="D6" s="34">
        <v>25.7</v>
      </c>
      <c r="E6" s="34">
        <v>45</v>
      </c>
    </row>
    <row r="8" spans="1:5" x14ac:dyDescent="0.2">
      <c r="B8" t="s">
        <v>75</v>
      </c>
    </row>
    <row r="9" spans="1:5" x14ac:dyDescent="0.2">
      <c r="B9" t="s">
        <v>76</v>
      </c>
    </row>
  </sheetData>
  <phoneticPr fontId="1"/>
  <pageMargins left="0.7" right="0.7" top="0.75" bottom="0.75" header="0.3" footer="0.3"/>
  <pageSetup paperSize="9" scale="55" orientation="landscape"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振動の計算</vt:lpstr>
      <vt:lpstr>重さ</vt:lpstr>
      <vt:lpstr>振動の計算グラフ</vt:lpstr>
      <vt:lpstr>因みにいろいろ設計してみると</vt:lpstr>
    </vt:vector>
  </TitlesOfParts>
  <Company>UNITCOM PC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aaaa</dc:creator>
  <cp:lastModifiedBy>荒木信哉</cp:lastModifiedBy>
  <cp:lastPrinted>2022-09-29T00:05:13Z</cp:lastPrinted>
  <dcterms:created xsi:type="dcterms:W3CDTF">2015-03-09T08:51:30Z</dcterms:created>
  <dcterms:modified xsi:type="dcterms:W3CDTF">2022-09-29T00:05:25Z</dcterms:modified>
</cp:coreProperties>
</file>