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aki\Qsync (1)\各人共通\20220831_ビモータ\"/>
    </mc:Choice>
  </mc:AlternateContent>
  <xr:revisionPtr revIDLastSave="0" documentId="13_ncr:1_{00CBC83E-0012-41F1-BC35-747E1807176B}" xr6:coauthVersionLast="47" xr6:coauthVersionMax="47" xr10:uidLastSave="{00000000-0000-0000-0000-000000000000}"/>
  <bookViews>
    <workbookView xWindow="-108" yWindow="-108" windowWidth="23256" windowHeight="25536" xr2:uid="{00000000-000D-0000-FFFF-FFFF00000000}"/>
  </bookViews>
  <sheets>
    <sheet name="N5" sheetId="2" r:id="rId1"/>
    <sheet name="bimota 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D109" i="3" l="1"/>
  <c r="AM109" i="3"/>
  <c r="AC109" i="3"/>
  <c r="AL109" i="3"/>
  <c r="AB109" i="3"/>
  <c r="AK109" i="3"/>
  <c r="AA109" i="3"/>
  <c r="AJ109" i="3"/>
  <c r="Z109" i="3"/>
  <c r="AI109" i="3"/>
  <c r="Y109" i="3"/>
  <c r="AH109" i="3"/>
  <c r="X109" i="3"/>
  <c r="AG109" i="3"/>
  <c r="W109" i="3"/>
  <c r="AF109" i="3"/>
  <c r="AD108" i="3"/>
  <c r="AM108" i="3"/>
  <c r="AC108" i="3"/>
  <c r="AL108" i="3"/>
  <c r="AB108" i="3"/>
  <c r="AK108" i="3"/>
  <c r="AA108" i="3"/>
  <c r="AJ108" i="3"/>
  <c r="Z108" i="3"/>
  <c r="AI108" i="3"/>
  <c r="Y108" i="3"/>
  <c r="AH108" i="3"/>
  <c r="X108" i="3"/>
  <c r="AG108" i="3"/>
  <c r="W108" i="3"/>
  <c r="AF108" i="3"/>
  <c r="AD107" i="3"/>
  <c r="AM107" i="3"/>
  <c r="AC107" i="3"/>
  <c r="AL107" i="3"/>
  <c r="AB107" i="3"/>
  <c r="AK107" i="3"/>
  <c r="AA107" i="3"/>
  <c r="AJ107" i="3"/>
  <c r="Z107" i="3"/>
  <c r="AI107" i="3"/>
  <c r="Y107" i="3"/>
  <c r="AH107" i="3"/>
  <c r="X107" i="3"/>
  <c r="AG107" i="3"/>
  <c r="W107" i="3"/>
  <c r="AF107" i="3"/>
  <c r="AD106" i="3"/>
  <c r="AM106" i="3"/>
  <c r="AC106" i="3"/>
  <c r="AL106" i="3"/>
  <c r="AB106" i="3"/>
  <c r="AK106" i="3"/>
  <c r="AA106" i="3"/>
  <c r="AJ106" i="3"/>
  <c r="Z106" i="3"/>
  <c r="AI106" i="3"/>
  <c r="Y106" i="3"/>
  <c r="AH106" i="3"/>
  <c r="X106" i="3"/>
  <c r="AG106" i="3"/>
  <c r="W106" i="3"/>
  <c r="AF106" i="3"/>
  <c r="AD105" i="3"/>
  <c r="AM105" i="3"/>
  <c r="AC105" i="3"/>
  <c r="AL105" i="3"/>
  <c r="AB105" i="3"/>
  <c r="AK105" i="3"/>
  <c r="AA105" i="3"/>
  <c r="AJ105" i="3"/>
  <c r="Z105" i="3"/>
  <c r="AI105" i="3"/>
  <c r="Y105" i="3"/>
  <c r="AH105" i="3"/>
  <c r="X105" i="3"/>
  <c r="AG105" i="3"/>
  <c r="W105" i="3"/>
  <c r="AF105" i="3"/>
  <c r="AD104" i="3"/>
  <c r="AM104" i="3"/>
  <c r="AC104" i="3"/>
  <c r="AL104" i="3"/>
  <c r="AB104" i="3"/>
  <c r="AK104" i="3"/>
  <c r="AA104" i="3"/>
  <c r="AJ104" i="3"/>
  <c r="Z104" i="3"/>
  <c r="AI104" i="3"/>
  <c r="Y104" i="3"/>
  <c r="AH104" i="3"/>
  <c r="X104" i="3"/>
  <c r="AG104" i="3"/>
  <c r="W104" i="3"/>
  <c r="AF104" i="3"/>
  <c r="AD103" i="3"/>
  <c r="AC103" i="3"/>
  <c r="AB103" i="3"/>
  <c r="AA103" i="3"/>
  <c r="Z103" i="3"/>
  <c r="Y103" i="3"/>
  <c r="X103" i="3"/>
  <c r="W103" i="3"/>
  <c r="AD102" i="3"/>
  <c r="AC102" i="3"/>
  <c r="AB102" i="3"/>
  <c r="AA102" i="3"/>
  <c r="Z102" i="3"/>
  <c r="Y102" i="3"/>
  <c r="X102" i="3"/>
  <c r="W102" i="3"/>
  <c r="AD101" i="3"/>
  <c r="AC101" i="3"/>
  <c r="AB101" i="3"/>
  <c r="AA101" i="3"/>
  <c r="Z101" i="3"/>
  <c r="Y101" i="3"/>
  <c r="X101" i="3"/>
  <c r="W101" i="3"/>
  <c r="AD100" i="3"/>
  <c r="AC100" i="3"/>
  <c r="AB100" i="3"/>
  <c r="AA100" i="3"/>
  <c r="Z100" i="3"/>
  <c r="Y100" i="3"/>
  <c r="X100" i="3"/>
  <c r="W100" i="3"/>
  <c r="AD99" i="3"/>
  <c r="AC99" i="3"/>
  <c r="AB99" i="3"/>
  <c r="AA99" i="3"/>
  <c r="Z99" i="3"/>
  <c r="Y99" i="3"/>
  <c r="X99" i="3"/>
  <c r="W99" i="3"/>
  <c r="AD98" i="3"/>
  <c r="AC98" i="3"/>
  <c r="AB98" i="3"/>
  <c r="AA98" i="3"/>
  <c r="Z98" i="3"/>
  <c r="Y98" i="3"/>
  <c r="X98" i="3"/>
  <c r="W98" i="3"/>
  <c r="AD97" i="3"/>
  <c r="AC97" i="3"/>
  <c r="AB97" i="3"/>
  <c r="AA97" i="3"/>
  <c r="Z97" i="3"/>
  <c r="Y97" i="3"/>
  <c r="X97" i="3"/>
  <c r="AM103" i="3"/>
  <c r="AL103" i="3"/>
  <c r="AK103" i="3"/>
  <c r="AJ103" i="3"/>
  <c r="AI103" i="3"/>
  <c r="AH103" i="3"/>
  <c r="AG103" i="3"/>
  <c r="AM102" i="3"/>
  <c r="AL102" i="3"/>
  <c r="AK102" i="3"/>
  <c r="AJ102" i="3"/>
  <c r="AI102" i="3"/>
  <c r="AH102" i="3"/>
  <c r="AG102" i="3"/>
  <c r="AM101" i="3"/>
  <c r="AL101" i="3"/>
  <c r="AK101" i="3"/>
  <c r="AJ101" i="3"/>
  <c r="AI101" i="3"/>
  <c r="AH101" i="3"/>
  <c r="AG101" i="3"/>
  <c r="AM100" i="3"/>
  <c r="AL100" i="3"/>
  <c r="AK100" i="3"/>
  <c r="AJ100" i="3"/>
  <c r="AI100" i="3"/>
  <c r="AH100" i="3"/>
  <c r="AG100" i="3"/>
  <c r="AM99" i="3"/>
  <c r="AL99" i="3"/>
  <c r="AK99" i="3"/>
  <c r="AJ99" i="3"/>
  <c r="AI99" i="3"/>
  <c r="AH99" i="3"/>
  <c r="AG99" i="3"/>
  <c r="AM98" i="3"/>
  <c r="AL98" i="3"/>
  <c r="AK98" i="3"/>
  <c r="AJ98" i="3"/>
  <c r="AI98" i="3"/>
  <c r="AH98" i="3"/>
  <c r="AG98" i="3"/>
  <c r="AM97" i="3"/>
  <c r="AL97" i="3"/>
  <c r="AK97" i="3"/>
  <c r="AJ97" i="3"/>
  <c r="AI97" i="3"/>
  <c r="AH97" i="3"/>
  <c r="AG97" i="3"/>
  <c r="AF103" i="3"/>
  <c r="AF102" i="3"/>
  <c r="AF101" i="3"/>
  <c r="AF100" i="3"/>
  <c r="AF99" i="3"/>
  <c r="AF98" i="3"/>
  <c r="AF97" i="3"/>
  <c r="W97" i="3"/>
  <c r="E6" i="3"/>
  <c r="F6" i="3"/>
  <c r="F8" i="3" s="1"/>
  <c r="F30" i="3" s="1"/>
  <c r="G6" i="3"/>
  <c r="H6" i="3"/>
  <c r="H8" i="3" s="1"/>
  <c r="H30" i="3" s="1"/>
  <c r="I6" i="3"/>
  <c r="J6" i="3"/>
  <c r="J8" i="3"/>
  <c r="K6" i="3"/>
  <c r="L6" i="3"/>
  <c r="M6" i="3"/>
  <c r="N6" i="3"/>
  <c r="N8" i="3" s="1"/>
  <c r="N30" i="3" s="1"/>
  <c r="G8" i="3"/>
  <c r="G30" i="3" s="1"/>
  <c r="I8" i="3"/>
  <c r="K8" i="3"/>
  <c r="L8" i="3"/>
  <c r="L30" i="3" s="1"/>
  <c r="M8" i="3"/>
  <c r="E8" i="3"/>
  <c r="D27" i="3"/>
  <c r="D26" i="3"/>
  <c r="D6" i="3"/>
  <c r="D8" i="3" s="1"/>
  <c r="D30" i="3" s="1"/>
  <c r="H21" i="2"/>
  <c r="J21" i="2"/>
  <c r="E8" i="2"/>
  <c r="F8" i="2"/>
  <c r="G8" i="2"/>
  <c r="H8" i="2"/>
  <c r="I8" i="2"/>
  <c r="J8" i="2"/>
  <c r="K8" i="2"/>
  <c r="L8" i="2"/>
  <c r="M8" i="2"/>
  <c r="N8" i="2"/>
  <c r="N21" i="2" s="1"/>
  <c r="N23" i="2" s="1"/>
  <c r="D8" i="2"/>
  <c r="D18" i="2"/>
  <c r="E6" i="2"/>
  <c r="F6" i="2"/>
  <c r="G6" i="2"/>
  <c r="H6" i="2"/>
  <c r="I6" i="2"/>
  <c r="J6" i="2"/>
  <c r="K6" i="2"/>
  <c r="L6" i="2"/>
  <c r="M6" i="2"/>
  <c r="N6" i="2"/>
  <c r="D6" i="2"/>
  <c r="D19" i="2"/>
  <c r="K21" i="2" s="1"/>
  <c r="I30" i="3"/>
  <c r="I32" i="3"/>
  <c r="I34" i="3" s="1"/>
  <c r="I37" i="3" s="1"/>
  <c r="I38" i="3" s="1"/>
  <c r="I39" i="3" s="1"/>
  <c r="K30" i="3"/>
  <c r="K32" i="3" s="1"/>
  <c r="J30" i="3"/>
  <c r="J31" i="3"/>
  <c r="M30" i="3"/>
  <c r="M32" i="3"/>
  <c r="E30" i="3"/>
  <c r="E32" i="3" s="1"/>
  <c r="K31" i="3"/>
  <c r="K34" i="3" s="1"/>
  <c r="K37" i="3" s="1"/>
  <c r="K38" i="3" s="1"/>
  <c r="K39" i="3" s="1"/>
  <c r="H22" i="2"/>
  <c r="I31" i="3"/>
  <c r="I35" i="3" s="1"/>
  <c r="J32" i="3"/>
  <c r="M31" i="3"/>
  <c r="M35" i="3" s="1"/>
  <c r="E31" i="3"/>
  <c r="K22" i="2" l="1"/>
  <c r="K25" i="2" s="1"/>
  <c r="K23" i="2"/>
  <c r="L31" i="3"/>
  <c r="L32" i="3"/>
  <c r="D32" i="3"/>
  <c r="D31" i="3"/>
  <c r="G31" i="3"/>
  <c r="G32" i="3"/>
  <c r="H32" i="3"/>
  <c r="H31" i="3"/>
  <c r="E34" i="3"/>
  <c r="E37" i="3" s="1"/>
  <c r="E38" i="3" s="1"/>
  <c r="E39" i="3" s="1"/>
  <c r="N32" i="3"/>
  <c r="N31" i="3"/>
  <c r="F31" i="3"/>
  <c r="F32" i="3"/>
  <c r="M36" i="3"/>
  <c r="I41" i="3"/>
  <c r="I36" i="3"/>
  <c r="I40" i="3" s="1"/>
  <c r="K35" i="3"/>
  <c r="K42" i="3" s="1"/>
  <c r="E22" i="2"/>
  <c r="M23" i="2"/>
  <c r="E23" i="2"/>
  <c r="J34" i="3"/>
  <c r="J37" i="3" s="1"/>
  <c r="J38" i="3" s="1"/>
  <c r="J39" i="3" s="1"/>
  <c r="J35" i="3"/>
  <c r="J36" i="3" s="1"/>
  <c r="D21" i="2"/>
  <c r="D22" i="2" s="1"/>
  <c r="I21" i="2"/>
  <c r="I22" i="2" s="1"/>
  <c r="I25" i="2" s="1"/>
  <c r="L23" i="2"/>
  <c r="M34" i="3"/>
  <c r="M37" i="3" s="1"/>
  <c r="M38" i="3" s="1"/>
  <c r="M39" i="3" s="1"/>
  <c r="M40" i="3" s="1"/>
  <c r="E35" i="3"/>
  <c r="J22" i="2"/>
  <c r="M22" i="2"/>
  <c r="M25" i="2" s="1"/>
  <c r="G21" i="2"/>
  <c r="G23" i="2" s="1"/>
  <c r="J23" i="2"/>
  <c r="I42" i="3"/>
  <c r="M21" i="2"/>
  <c r="F21" i="2"/>
  <c r="I23" i="2"/>
  <c r="G22" i="2"/>
  <c r="L21" i="2"/>
  <c r="L22" i="2" s="1"/>
  <c r="L25" i="2" s="1"/>
  <c r="E21" i="2"/>
  <c r="H23" i="2"/>
  <c r="H25" i="2" s="1"/>
  <c r="N22" i="2"/>
  <c r="N25" i="2" s="1"/>
  <c r="D23" i="2"/>
  <c r="M42" i="3" l="1"/>
  <c r="N34" i="3"/>
  <c r="N37" i="3" s="1"/>
  <c r="N38" i="3" s="1"/>
  <c r="N39" i="3" s="1"/>
  <c r="N35" i="3"/>
  <c r="N36" i="3" s="1"/>
  <c r="D34" i="3"/>
  <c r="D37" i="3" s="1"/>
  <c r="D38" i="3" s="1"/>
  <c r="D39" i="3" s="1"/>
  <c r="D40" i="3" s="1"/>
  <c r="D35" i="3"/>
  <c r="D36" i="3" s="1"/>
  <c r="D41" i="3"/>
  <c r="N42" i="3"/>
  <c r="J41" i="3"/>
  <c r="L35" i="3"/>
  <c r="L36" i="3" s="1"/>
  <c r="L34" i="3"/>
  <c r="L37" i="3" s="1"/>
  <c r="L38" i="3" s="1"/>
  <c r="L39" i="3" s="1"/>
  <c r="L40" i="3" s="1"/>
  <c r="E36" i="3"/>
  <c r="E40" i="3" s="1"/>
  <c r="E41" i="3"/>
  <c r="F23" i="2"/>
  <c r="F22" i="2"/>
  <c r="F25" i="2" s="1"/>
  <c r="D25" i="2"/>
  <c r="F35" i="3"/>
  <c r="F36" i="3" s="1"/>
  <c r="F34" i="3"/>
  <c r="F37" i="3" s="1"/>
  <c r="F38" i="3" s="1"/>
  <c r="F39" i="3" s="1"/>
  <c r="H35" i="3"/>
  <c r="H36" i="3" s="1"/>
  <c r="H34" i="3"/>
  <c r="H37" i="3" s="1"/>
  <c r="H38" i="3" s="1"/>
  <c r="H39" i="3" s="1"/>
  <c r="G25" i="2"/>
  <c r="E25" i="2"/>
  <c r="K36" i="3"/>
  <c r="K40" i="3" s="1"/>
  <c r="K41" i="3"/>
  <c r="K44" i="3" s="1"/>
  <c r="K45" i="3" s="1"/>
  <c r="K46" i="3" s="1"/>
  <c r="H42" i="3"/>
  <c r="J42" i="3"/>
  <c r="M41" i="3"/>
  <c r="M44" i="3" s="1"/>
  <c r="M45" i="3" s="1"/>
  <c r="M46" i="3" s="1"/>
  <c r="J25" i="2"/>
  <c r="J40" i="3"/>
  <c r="I44" i="3"/>
  <c r="I45" i="3" s="1"/>
  <c r="I46" i="3" s="1"/>
  <c r="E42" i="3"/>
  <c r="G35" i="3"/>
  <c r="G36" i="3" s="1"/>
  <c r="G34" i="3"/>
  <c r="G37" i="3" s="1"/>
  <c r="G38" i="3" s="1"/>
  <c r="G39" i="3" s="1"/>
  <c r="I48" i="3" l="1"/>
  <c r="I49" i="3"/>
  <c r="F40" i="3"/>
  <c r="J26" i="2"/>
  <c r="F26" i="2"/>
  <c r="K26" i="2"/>
  <c r="L26" i="2"/>
  <c r="M26" i="2"/>
  <c r="N26" i="2"/>
  <c r="G26" i="2"/>
  <c r="E26" i="2"/>
  <c r="H26" i="2"/>
  <c r="I26" i="2"/>
  <c r="D42" i="3"/>
  <c r="D44" i="3" s="1"/>
  <c r="D45" i="3" s="1"/>
  <c r="D46" i="3" s="1"/>
  <c r="F42" i="3"/>
  <c r="N40" i="3"/>
  <c r="K49" i="3"/>
  <c r="K48" i="3"/>
  <c r="F41" i="3"/>
  <c r="M49" i="3"/>
  <c r="M48" i="3"/>
  <c r="G40" i="3"/>
  <c r="G42" i="3"/>
  <c r="H41" i="3"/>
  <c r="H44" i="3" s="1"/>
  <c r="H45" i="3" s="1"/>
  <c r="H46" i="3" s="1"/>
  <c r="L42" i="3"/>
  <c r="N41" i="3"/>
  <c r="N44" i="3" s="1"/>
  <c r="N45" i="3" s="1"/>
  <c r="N46" i="3" s="1"/>
  <c r="L41" i="3"/>
  <c r="G41" i="3"/>
  <c r="H40" i="3"/>
  <c r="E44" i="3"/>
  <c r="E45" i="3" s="1"/>
  <c r="E46" i="3" s="1"/>
  <c r="J44" i="3"/>
  <c r="J45" i="3" s="1"/>
  <c r="J46" i="3" s="1"/>
  <c r="D48" i="3" l="1"/>
  <c r="D51" i="3" s="1"/>
  <c r="D49" i="3"/>
  <c r="M51" i="3"/>
  <c r="E48" i="3"/>
  <c r="E51" i="3" s="1"/>
  <c r="E49" i="3"/>
  <c r="G44" i="3"/>
  <c r="G45" i="3" s="1"/>
  <c r="G46" i="3" s="1"/>
  <c r="L44" i="3"/>
  <c r="L45" i="3" s="1"/>
  <c r="L46" i="3" s="1"/>
  <c r="F44" i="3"/>
  <c r="F45" i="3" s="1"/>
  <c r="F46" i="3" s="1"/>
  <c r="J48" i="3"/>
  <c r="J51" i="3" s="1"/>
  <c r="J49" i="3"/>
  <c r="N49" i="3"/>
  <c r="N48" i="3"/>
  <c r="N51" i="3" s="1"/>
  <c r="K51" i="3"/>
  <c r="H48" i="3"/>
  <c r="H49" i="3"/>
  <c r="I51" i="3"/>
  <c r="F49" i="3" l="1"/>
  <c r="F48" i="3"/>
  <c r="F51" i="3" s="1"/>
  <c r="H51" i="3"/>
  <c r="L49" i="3"/>
  <c r="L48" i="3"/>
  <c r="L51" i="3" s="1"/>
  <c r="L52" i="3" s="1"/>
  <c r="L53" i="3" s="1"/>
  <c r="L54" i="3" s="1"/>
  <c r="G49" i="3"/>
  <c r="G48" i="3"/>
  <c r="G51" i="3" s="1"/>
  <c r="G52" i="3" s="1"/>
  <c r="G53" i="3" s="1"/>
  <c r="G54" i="3" s="1"/>
  <c r="D52" i="3"/>
  <c r="D53" i="3" s="1"/>
  <c r="D54" i="3" s="1"/>
  <c r="E52" i="3"/>
  <c r="E53" i="3" s="1"/>
  <c r="E54" i="3" s="1"/>
  <c r="I52" i="3"/>
  <c r="I53" i="3" s="1"/>
  <c r="I54" i="3" s="1"/>
  <c r="K52" i="3"/>
  <c r="K53" i="3" s="1"/>
  <c r="K54" i="3" s="1"/>
  <c r="M52" i="3"/>
  <c r="M53" i="3" s="1"/>
  <c r="M54" i="3" s="1"/>
  <c r="F52" i="3"/>
  <c r="F53" i="3" s="1"/>
  <c r="F54" i="3" s="1"/>
  <c r="H52" i="3"/>
  <c r="H53" i="3" s="1"/>
  <c r="H54" i="3" s="1"/>
  <c r="J52" i="3"/>
  <c r="J53" i="3" s="1"/>
  <c r="J54" i="3" s="1"/>
  <c r="N52" i="3"/>
  <c r="N53" i="3" s="1"/>
  <c r="N54" i="3" s="1"/>
</calcChain>
</file>

<file path=xl/sharedStrings.xml><?xml version="1.0" encoding="utf-8"?>
<sst xmlns="http://schemas.openxmlformats.org/spreadsheetml/2006/main" count="97" uniqueCount="62">
  <si>
    <t>リアアクスルの位置</t>
    <rPh sb="7" eb="9">
      <t>イチ</t>
    </rPh>
    <phoneticPr fontId="1"/>
  </si>
  <si>
    <t>Y</t>
    <phoneticPr fontId="1"/>
  </si>
  <si>
    <t>X</t>
    <phoneticPr fontId="1"/>
  </si>
  <si>
    <t>ピボット-アクスル</t>
    <phoneticPr fontId="1"/>
  </si>
  <si>
    <t>R</t>
    <phoneticPr fontId="1"/>
  </si>
  <si>
    <t>スイングアーム垂れ角</t>
    <rPh sb="7" eb="8">
      <t>タ</t>
    </rPh>
    <rPh sb="9" eb="10">
      <t>カク</t>
    </rPh>
    <phoneticPr fontId="1"/>
  </si>
  <si>
    <t>水平時ピボット-サスの下</t>
    <rPh sb="2" eb="3">
      <t>ジ</t>
    </rPh>
    <rPh sb="11" eb="12">
      <t>シタ</t>
    </rPh>
    <phoneticPr fontId="1"/>
  </si>
  <si>
    <t>X</t>
    <phoneticPr fontId="1"/>
  </si>
  <si>
    <t>Y</t>
    <phoneticPr fontId="1"/>
  </si>
  <si>
    <t>°</t>
    <phoneticPr fontId="1"/>
  </si>
  <si>
    <t>サス上側取り付け</t>
    <rPh sb="2" eb="3">
      <t>ウエ</t>
    </rPh>
    <rPh sb="3" eb="4">
      <t>ガワ</t>
    </rPh>
    <rPh sb="4" eb="5">
      <t>ト</t>
    </rPh>
    <rPh sb="6" eb="7">
      <t>ツ</t>
    </rPh>
    <phoneticPr fontId="1"/>
  </si>
  <si>
    <t>ピボット位置</t>
    <rPh sb="4" eb="6">
      <t>イチ</t>
    </rPh>
    <phoneticPr fontId="1"/>
  </si>
  <si>
    <t>(mm)</t>
    <phoneticPr fontId="1"/>
  </si>
  <si>
    <t>N5</t>
    <phoneticPr fontId="1"/>
  </si>
  <si>
    <t>この値は何も関与していない</t>
    <rPh sb="2" eb="3">
      <t>アタイ</t>
    </rPh>
    <rPh sb="4" eb="5">
      <t>ナニ</t>
    </rPh>
    <rPh sb="6" eb="8">
      <t>カンヨ</t>
    </rPh>
    <phoneticPr fontId="1"/>
  </si>
  <si>
    <t>ピボット-サスの下直線距離</t>
    <rPh sb="9" eb="11">
      <t>チョクセン</t>
    </rPh>
    <rPh sb="11" eb="13">
      <t>キョリ</t>
    </rPh>
    <phoneticPr fontId="1"/>
  </si>
  <si>
    <t>R1</t>
    <phoneticPr fontId="1"/>
  </si>
  <si>
    <t>水平時ピボット-サスの下直線距離の線の角度</t>
    <rPh sb="12" eb="14">
      <t>チョクセン</t>
    </rPh>
    <rPh sb="14" eb="16">
      <t>キョリ</t>
    </rPh>
    <rPh sb="17" eb="18">
      <t>セン</t>
    </rPh>
    <rPh sb="19" eb="21">
      <t>カクド</t>
    </rPh>
    <phoneticPr fontId="1"/>
  </si>
  <si>
    <t>°2</t>
    <phoneticPr fontId="1"/>
  </si>
  <si>
    <t>垂れ角有時サスの下</t>
    <rPh sb="0" eb="1">
      <t>タ</t>
    </rPh>
    <rPh sb="2" eb="3">
      <t>カク</t>
    </rPh>
    <rPh sb="3" eb="4">
      <t>ア</t>
    </rPh>
    <rPh sb="4" eb="5">
      <t>ジ</t>
    </rPh>
    <phoneticPr fontId="1"/>
  </si>
  <si>
    <t>Ｘ</t>
    <phoneticPr fontId="1"/>
  </si>
  <si>
    <t>Ｙ</t>
    <phoneticPr fontId="1"/>
  </si>
  <si>
    <t>垂れ角有時サスの下ピボット直線角度</t>
    <rPh sb="0" eb="1">
      <t>タ</t>
    </rPh>
    <rPh sb="2" eb="3">
      <t>カク</t>
    </rPh>
    <rPh sb="3" eb="4">
      <t>ア</t>
    </rPh>
    <rPh sb="4" eb="5">
      <t>ジ</t>
    </rPh>
    <rPh sb="13" eb="15">
      <t>チョクセン</t>
    </rPh>
    <rPh sb="15" eb="17">
      <t>カクド</t>
    </rPh>
    <phoneticPr fontId="1"/>
  </si>
  <si>
    <t>°3</t>
    <phoneticPr fontId="1"/>
  </si>
  <si>
    <t>サスの長さ(これが欲しい値)</t>
    <rPh sb="3" eb="4">
      <t>ナガ</t>
    </rPh>
    <rPh sb="9" eb="10">
      <t>ホ</t>
    </rPh>
    <rPh sb="12" eb="13">
      <t>アタイ</t>
    </rPh>
    <phoneticPr fontId="1"/>
  </si>
  <si>
    <t>bimota</t>
    <phoneticPr fontId="1"/>
  </si>
  <si>
    <t>リンクプレートの長さ</t>
    <rPh sb="8" eb="9">
      <t>ナガ</t>
    </rPh>
    <phoneticPr fontId="1"/>
  </si>
  <si>
    <t>円の方程式</t>
    <rPh sb="0" eb="1">
      <t>エン</t>
    </rPh>
    <rPh sb="2" eb="5">
      <t>ホウテイシキ</t>
    </rPh>
    <phoneticPr fontId="1"/>
  </si>
  <si>
    <t>中心座標(3,2),半径3</t>
    <rPh sb="0" eb="2">
      <t>チュウシン</t>
    </rPh>
    <rPh sb="2" eb="4">
      <t>ザヒョウ</t>
    </rPh>
    <rPh sb="10" eb="12">
      <t>ハンケイ</t>
    </rPh>
    <phoneticPr fontId="1"/>
  </si>
  <si>
    <t>(x-3)^2+(y-2)^2=3^2</t>
    <phoneticPr fontId="1"/>
  </si>
  <si>
    <t>水平時ピボット-リンクプレート下側穴</t>
    <rPh sb="2" eb="3">
      <t>ジ</t>
    </rPh>
    <rPh sb="15" eb="16">
      <t>シタ</t>
    </rPh>
    <rPh sb="16" eb="17">
      <t>ガワ</t>
    </rPh>
    <rPh sb="17" eb="18">
      <t>アナ</t>
    </rPh>
    <phoneticPr fontId="1"/>
  </si>
  <si>
    <t>ピボット-リンクプレート下側穴直線距離</t>
    <rPh sb="15" eb="17">
      <t>チョクセン</t>
    </rPh>
    <rPh sb="17" eb="19">
      <t>キョリ</t>
    </rPh>
    <phoneticPr fontId="1"/>
  </si>
  <si>
    <t>水平時ピボット-リンクプレート下側穴距離の線の角度</t>
    <rPh sb="15" eb="16">
      <t>シタ</t>
    </rPh>
    <rPh sb="16" eb="17">
      <t>ガワ</t>
    </rPh>
    <rPh sb="17" eb="18">
      <t>アナ</t>
    </rPh>
    <rPh sb="18" eb="20">
      <t>キョリ</t>
    </rPh>
    <rPh sb="21" eb="22">
      <t>セン</t>
    </rPh>
    <rPh sb="23" eb="25">
      <t>カクド</t>
    </rPh>
    <phoneticPr fontId="1"/>
  </si>
  <si>
    <t>リンク車体取付点</t>
    <rPh sb="3" eb="5">
      <t>シャタイ</t>
    </rPh>
    <rPh sb="5" eb="7">
      <t>トリツケ</t>
    </rPh>
    <rPh sb="7" eb="8">
      <t>テン</t>
    </rPh>
    <phoneticPr fontId="1"/>
  </si>
  <si>
    <t>リンク中央</t>
    <rPh sb="3" eb="5">
      <t>チュウオウ</t>
    </rPh>
    <phoneticPr fontId="1"/>
  </si>
  <si>
    <t>リンクP下側穴とリンク車体取付点の距離</t>
    <rPh sb="4" eb="6">
      <t>シタガワ</t>
    </rPh>
    <rPh sb="6" eb="7">
      <t>アナ</t>
    </rPh>
    <rPh sb="17" eb="19">
      <t>キョリ</t>
    </rPh>
    <phoneticPr fontId="1"/>
  </si>
  <si>
    <t>垂れ角有時リンクプレート下側穴</t>
    <rPh sb="12" eb="14">
      <t>シタガワ</t>
    </rPh>
    <rPh sb="14" eb="15">
      <t>アナ</t>
    </rPh>
    <phoneticPr fontId="1"/>
  </si>
  <si>
    <t>余弦定理の計算</t>
    <rPh sb="0" eb="2">
      <t>ヨゲン</t>
    </rPh>
    <rPh sb="2" eb="4">
      <t>テイリ</t>
    </rPh>
    <rPh sb="5" eb="7">
      <t>ケイサン</t>
    </rPh>
    <phoneticPr fontId="1"/>
  </si>
  <si>
    <t>リンク車体取付点-リンク中央距離</t>
    <rPh sb="3" eb="5">
      <t>シャタイ</t>
    </rPh>
    <rPh sb="5" eb="7">
      <t>トリツケ</t>
    </rPh>
    <rPh sb="7" eb="8">
      <t>テン</t>
    </rPh>
    <rPh sb="14" eb="16">
      <t>キョリ</t>
    </rPh>
    <phoneticPr fontId="1"/>
  </si>
  <si>
    <t>リンクP下側穴とリンク車体取付点直線角度rad</t>
    <rPh sb="4" eb="6">
      <t>シタガワ</t>
    </rPh>
    <rPh sb="6" eb="7">
      <t>アナ</t>
    </rPh>
    <rPh sb="16" eb="18">
      <t>チョクセン</t>
    </rPh>
    <rPh sb="18" eb="20">
      <t>カクド</t>
    </rPh>
    <phoneticPr fontId="1"/>
  </si>
  <si>
    <t>リンクP下側穴とリンク中央直線の角度deg</t>
    <rPh sb="4" eb="6">
      <t>シタガワ</t>
    </rPh>
    <rPh sb="6" eb="7">
      <t>アナ</t>
    </rPh>
    <rPh sb="11" eb="13">
      <t>チュウオウ</t>
    </rPh>
    <rPh sb="13" eb="15">
      <t>チョクセン</t>
    </rPh>
    <rPh sb="16" eb="18">
      <t>カクド</t>
    </rPh>
    <phoneticPr fontId="1"/>
  </si>
  <si>
    <t>リンク中央-リンク車体取付点を水平にした時サス後側取付点角度deg</t>
    <rPh sb="3" eb="5">
      <t>チュウオウ</t>
    </rPh>
    <rPh sb="15" eb="17">
      <t>スイヘイ</t>
    </rPh>
    <rPh sb="20" eb="21">
      <t>トキ</t>
    </rPh>
    <rPh sb="23" eb="24">
      <t>ゴ</t>
    </rPh>
    <rPh sb="24" eb="25">
      <t>ガワ</t>
    </rPh>
    <rPh sb="25" eb="27">
      <t>トリツケ</t>
    </rPh>
    <rPh sb="27" eb="28">
      <t>テン</t>
    </rPh>
    <rPh sb="28" eb="30">
      <t>カクド</t>
    </rPh>
    <phoneticPr fontId="1"/>
  </si>
  <si>
    <t>リンク中央-サス後側取付点距離</t>
    <rPh sb="8" eb="9">
      <t>ウシ</t>
    </rPh>
    <rPh sb="9" eb="10">
      <t>ガワ</t>
    </rPh>
    <rPh sb="10" eb="12">
      <t>トリツケ</t>
    </rPh>
    <rPh sb="12" eb="13">
      <t>テン</t>
    </rPh>
    <rPh sb="13" eb="15">
      <t>キョリ</t>
    </rPh>
    <phoneticPr fontId="1"/>
  </si>
  <si>
    <t>リンク中央-リンク車体取付点角度rad</t>
    <rPh sb="3" eb="5">
      <t>チュウオウ</t>
    </rPh>
    <rPh sb="9" eb="11">
      <t>シャタイ</t>
    </rPh>
    <rPh sb="11" eb="13">
      <t>トリツケ</t>
    </rPh>
    <rPh sb="13" eb="14">
      <t>テン</t>
    </rPh>
    <rPh sb="14" eb="16">
      <t>カクド</t>
    </rPh>
    <phoneticPr fontId="1"/>
  </si>
  <si>
    <t>リンク中央-リンク車体取付点角度deg</t>
    <rPh sb="3" eb="5">
      <t>チュウオウ</t>
    </rPh>
    <rPh sb="9" eb="11">
      <t>シャタイ</t>
    </rPh>
    <rPh sb="11" eb="13">
      <t>トリツケ</t>
    </rPh>
    <rPh sb="13" eb="14">
      <t>テン</t>
    </rPh>
    <rPh sb="14" eb="16">
      <t>カクド</t>
    </rPh>
    <phoneticPr fontId="1"/>
  </si>
  <si>
    <t>リンク中央-サス後側取付点角度deg</t>
    <rPh sb="3" eb="5">
      <t>チュウオウ</t>
    </rPh>
    <rPh sb="8" eb="9">
      <t>ゴ</t>
    </rPh>
    <rPh sb="9" eb="10">
      <t>ガワ</t>
    </rPh>
    <rPh sb="10" eb="12">
      <t>トリツケ</t>
    </rPh>
    <rPh sb="12" eb="13">
      <t>テン</t>
    </rPh>
    <rPh sb="13" eb="15">
      <t>カクド</t>
    </rPh>
    <phoneticPr fontId="1"/>
  </si>
  <si>
    <t>サス後側取付点</t>
    <phoneticPr fontId="1"/>
  </si>
  <si>
    <t>サス前側取り付け</t>
    <rPh sb="2" eb="3">
      <t>マエ</t>
    </rPh>
    <rPh sb="3" eb="4">
      <t>ガワ</t>
    </rPh>
    <rPh sb="4" eb="5">
      <t>ト</t>
    </rPh>
    <rPh sb="6" eb="7">
      <t>ツ</t>
    </rPh>
    <phoneticPr fontId="1"/>
  </si>
  <si>
    <t>サスのストローク25ミリ</t>
    <phoneticPr fontId="1"/>
  </si>
  <si>
    <t>垂れ角有時リンクプレート下側-ピボット直線角度</t>
    <rPh sb="0" eb="1">
      <t>タ</t>
    </rPh>
    <rPh sb="2" eb="3">
      <t>カク</t>
    </rPh>
    <rPh sb="3" eb="4">
      <t>ア</t>
    </rPh>
    <rPh sb="4" eb="5">
      <t>ジ</t>
    </rPh>
    <rPh sb="19" eb="21">
      <t>チョクセン</t>
    </rPh>
    <rPh sb="21" eb="23">
      <t>カクド</t>
    </rPh>
    <phoneticPr fontId="1"/>
  </si>
  <si>
    <t>リンクP下側穴とリンク車体取付点直線角度deg</t>
    <rPh sb="4" eb="6">
      <t>シタガワ</t>
    </rPh>
    <rPh sb="6" eb="7">
      <t>アナ</t>
    </rPh>
    <rPh sb="16" eb="18">
      <t>チョクセン</t>
    </rPh>
    <rPh sb="18" eb="20">
      <t>カクド</t>
    </rPh>
    <phoneticPr fontId="1"/>
  </si>
  <si>
    <t>リンクP下側穴とリンク中央直線の三角形の角度rad</t>
    <rPh sb="4" eb="6">
      <t>シタガワ</t>
    </rPh>
    <rPh sb="6" eb="7">
      <t>アナ</t>
    </rPh>
    <rPh sb="11" eb="13">
      <t>チュウオウ</t>
    </rPh>
    <rPh sb="13" eb="15">
      <t>チョクセン</t>
    </rPh>
    <rPh sb="16" eb="19">
      <t>サンカクケイ</t>
    </rPh>
    <rPh sb="20" eb="22">
      <t>カクド</t>
    </rPh>
    <phoneticPr fontId="1"/>
  </si>
  <si>
    <t>リンクP下側穴とリンク中央直線の三角形の角度deg</t>
    <rPh sb="4" eb="6">
      <t>シタガワ</t>
    </rPh>
    <rPh sb="6" eb="7">
      <t>アナ</t>
    </rPh>
    <rPh sb="11" eb="13">
      <t>チュウオウ</t>
    </rPh>
    <rPh sb="13" eb="15">
      <t>チョクセン</t>
    </rPh>
    <rPh sb="16" eb="19">
      <t>サンカクケイ</t>
    </rPh>
    <rPh sb="20" eb="22">
      <t>カクド</t>
    </rPh>
    <phoneticPr fontId="1"/>
  </si>
  <si>
    <t>ストローク</t>
    <phoneticPr fontId="1"/>
  </si>
  <si>
    <t>ばねの反発力(N/mm)</t>
    <rPh sb="3" eb="6">
      <t>ハンパツリョク</t>
    </rPh>
    <phoneticPr fontId="1"/>
  </si>
  <si>
    <t>ばねの反発力(kg/mm)</t>
    <rPh sb="3" eb="6">
      <t>ハンパツリョク</t>
    </rPh>
    <phoneticPr fontId="1"/>
  </si>
  <si>
    <t>リンク長さ①</t>
    <rPh sb="3" eb="4">
      <t>ナガ</t>
    </rPh>
    <phoneticPr fontId="1"/>
  </si>
  <si>
    <t>リンク長さ②</t>
    <rPh sb="3" eb="4">
      <t>ナガ</t>
    </rPh>
    <phoneticPr fontId="1"/>
  </si>
  <si>
    <t>リンク長さ③</t>
    <rPh sb="3" eb="4">
      <t>ナガ</t>
    </rPh>
    <phoneticPr fontId="1"/>
  </si>
  <si>
    <t>リンクX④</t>
    <phoneticPr fontId="1"/>
  </si>
  <si>
    <t>リンクY⑤</t>
    <phoneticPr fontId="1"/>
  </si>
  <si>
    <t>スイングアーム位置⑥</t>
    <rPh sb="7" eb="9">
      <t>イチ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</si>
</sst>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176" fontId="0" fillId="0" borderId="0" xfId="0" applyNumberFormat="1">
      <alignment vertical="center"/>
    </xf>
    <xf numFmtId="176" fontId="2" fillId="3" borderId="0" xfId="0" applyNumberFormat="1" applyFont="1" applyFill="1">
      <alignment vertical="center"/>
    </xf>
    <xf numFmtId="176" fontId="0" fillId="0" borderId="0" xfId="0" applyNumberFormat="1" applyFill="1">
      <alignment vertical="center"/>
    </xf>
    <xf numFmtId="176" fontId="0" fillId="2" borderId="0" xfId="0" applyNumberFormat="1" applyFill="1" applyAlignment="1">
      <alignment horizontal="right" vertical="center"/>
    </xf>
    <xf numFmtId="176" fontId="0" fillId="2" borderId="0" xfId="0" applyNumberFormat="1" applyFill="1">
      <alignment vertical="center"/>
    </xf>
    <xf numFmtId="176" fontId="2" fillId="0" borderId="0" xfId="0" applyNumberFormat="1" applyFont="1" applyFill="1">
      <alignment vertical="center"/>
    </xf>
    <xf numFmtId="176" fontId="0" fillId="4" borderId="0" xfId="0" applyNumberFormat="1" applyFill="1">
      <alignment vertical="center"/>
    </xf>
    <xf numFmtId="176" fontId="0" fillId="5" borderId="0" xfId="0" applyNumberFormat="1" applyFill="1">
      <alignment vertical="center"/>
    </xf>
    <xf numFmtId="176" fontId="0" fillId="0" borderId="0" xfId="0" applyNumberFormat="1" applyFill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'N5'!$D$6:$N$6</c:f>
              <c:numCache>
                <c:formatCode>0.00_ </c:formatCode>
                <c:ptCount val="11"/>
                <c:pt idx="0">
                  <c:v>387.29833462074168</c:v>
                </c:pt>
                <c:pt idx="1">
                  <c:v>389.74350539810155</c:v>
                </c:pt>
                <c:pt idx="2">
                  <c:v>391.91835884530849</c:v>
                </c:pt>
                <c:pt idx="3">
                  <c:v>393.82737335030436</c:v>
                </c:pt>
                <c:pt idx="4">
                  <c:v>395.47439866570375</c:v>
                </c:pt>
                <c:pt idx="5">
                  <c:v>396.86269665968859</c:v>
                </c:pt>
                <c:pt idx="6">
                  <c:v>397.99497484264799</c:v>
                </c:pt>
                <c:pt idx="7">
                  <c:v>398.87341350358264</c:v>
                </c:pt>
                <c:pt idx="8">
                  <c:v>399.49968710876357</c:v>
                </c:pt>
                <c:pt idx="9">
                  <c:v>399.87498046264409</c:v>
                </c:pt>
                <c:pt idx="10">
                  <c:v>400</c:v>
                </c:pt>
              </c:numCache>
            </c:numRef>
          </c:xVal>
          <c:yVal>
            <c:numRef>
              <c:f>'N5'!$D$7:$N$7</c:f>
              <c:numCache>
                <c:formatCode>0.00_ </c:formatCode>
                <c:ptCount val="11"/>
                <c:pt idx="0">
                  <c:v>100</c:v>
                </c:pt>
                <c:pt idx="1">
                  <c:v>90</c:v>
                </c:pt>
                <c:pt idx="2">
                  <c:v>80</c:v>
                </c:pt>
                <c:pt idx="3">
                  <c:v>70</c:v>
                </c:pt>
                <c:pt idx="4">
                  <c:v>60</c:v>
                </c:pt>
                <c:pt idx="5">
                  <c:v>50</c:v>
                </c:pt>
                <c:pt idx="6">
                  <c:v>40</c:v>
                </c:pt>
                <c:pt idx="7">
                  <c:v>30</c:v>
                </c:pt>
                <c:pt idx="8">
                  <c:v>20</c:v>
                </c:pt>
                <c:pt idx="9">
                  <c:v>10</c:v>
                </c:pt>
                <c:pt idx="1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E4D-47CC-A5E3-93650FBD8743}"/>
            </c:ext>
          </c:extLst>
        </c:ser>
        <c:ser>
          <c:idx val="1"/>
          <c:order val="1"/>
          <c:xVal>
            <c:numRef>
              <c:f>'N5'!$D$22:$R$22</c:f>
              <c:numCache>
                <c:formatCode>0.00_ </c:formatCode>
                <c:ptCount val="15"/>
                <c:pt idx="0">
                  <c:v>99.324583655185421</c:v>
                </c:pt>
                <c:pt idx="1">
                  <c:v>99.685876349525373</c:v>
                </c:pt>
                <c:pt idx="2">
                  <c:v>99.979589711327122</c:v>
                </c:pt>
                <c:pt idx="3">
                  <c:v>100.20684333757607</c:v>
                </c:pt>
                <c:pt idx="4">
                  <c:v>100.36859966642594</c:v>
                </c:pt>
                <c:pt idx="5">
                  <c:v>100.46567416492213</c:v>
                </c:pt>
                <c:pt idx="6">
                  <c:v>100.498743710662</c:v>
                </c:pt>
                <c:pt idx="7">
                  <c:v>100.46835337589565</c:v>
                </c:pt>
                <c:pt idx="8">
                  <c:v>100.37492177719089</c:v>
                </c:pt>
                <c:pt idx="9">
                  <c:v>100.21874511566102</c:v>
                </c:pt>
                <c:pt idx="10">
                  <c:v>100</c:v>
                </c:pt>
              </c:numCache>
            </c:numRef>
          </c:xVal>
          <c:yVal>
            <c:numRef>
              <c:f>'N5'!$D$23:$R$23</c:f>
              <c:numCache>
                <c:formatCode>0.00_ </c:formatCode>
                <c:ptCount val="15"/>
                <c:pt idx="0">
                  <c:v>-15.317541634481456</c:v>
                </c:pt>
                <c:pt idx="1">
                  <c:v>-12.75641236504746</c:v>
                </c:pt>
                <c:pt idx="2">
                  <c:v>-10.20204102886729</c:v>
                </c:pt>
                <c:pt idx="3">
                  <c:v>-7.654315666242387</c:v>
                </c:pt>
                <c:pt idx="4">
                  <c:v>-5.1131400333574089</c:v>
                </c:pt>
                <c:pt idx="5">
                  <c:v>-2.5784325835077815</c:v>
                </c:pt>
                <c:pt idx="6">
                  <c:v>-5.0125628933800098E-2</c:v>
                </c:pt>
                <c:pt idx="7">
                  <c:v>2.4718353375895665</c:v>
                </c:pt>
                <c:pt idx="8">
                  <c:v>4.9874921777190897</c:v>
                </c:pt>
                <c:pt idx="9">
                  <c:v>7.4968745115661033</c:v>
                </c:pt>
                <c:pt idx="10">
                  <c:v>10.000000000000002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E4D-47CC-A5E3-93650FBD8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479360"/>
        <c:axId val="91497600"/>
      </c:scatterChart>
      <c:valAx>
        <c:axId val="84479360"/>
        <c:scaling>
          <c:orientation val="minMax"/>
          <c:max val="500"/>
          <c:min val="-200"/>
        </c:scaling>
        <c:delete val="0"/>
        <c:axPos val="b"/>
        <c:numFmt formatCode="0.00_ " sourceLinked="1"/>
        <c:majorTickMark val="out"/>
        <c:minorTickMark val="none"/>
        <c:tickLblPos val="nextTo"/>
        <c:crossAx val="91497600"/>
        <c:crosses val="autoZero"/>
        <c:crossBetween val="midCat"/>
      </c:valAx>
      <c:valAx>
        <c:axId val="91497600"/>
        <c:scaling>
          <c:orientation val="minMax"/>
          <c:max val="125"/>
          <c:min val="-100"/>
        </c:scaling>
        <c:delete val="0"/>
        <c:axPos val="l"/>
        <c:majorGridlines/>
        <c:numFmt formatCode="0.00_ " sourceLinked="1"/>
        <c:majorTickMark val="out"/>
        <c:minorTickMark val="none"/>
        <c:tickLblPos val="nextTo"/>
        <c:crossAx val="8447936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315693053372484E-2"/>
          <c:y val="4.7920441012002345E-2"/>
          <c:w val="0.81957772467212953"/>
          <c:h val="0.89838624725029059"/>
        </c:manualLayout>
      </c:layout>
      <c:scatterChart>
        <c:scatterStyle val="smoothMarker"/>
        <c:varyColors val="0"/>
        <c:ser>
          <c:idx val="0"/>
          <c:order val="0"/>
          <c:xVal>
            <c:numRef>
              <c:f>'bimota '!$D$8:$T$8</c:f>
              <c:numCache>
                <c:formatCode>0.00_ </c:formatCode>
                <c:ptCount val="17"/>
                <c:pt idx="0">
                  <c:v>14.477512185929927</c:v>
                </c:pt>
                <c:pt idx="1">
                  <c:v>13.002878162913943</c:v>
                </c:pt>
                <c:pt idx="2">
                  <c:v>11.536959032815489</c:v>
                </c:pt>
                <c:pt idx="3">
                  <c:v>10.078658107787662</c:v>
                </c:pt>
                <c:pt idx="4">
                  <c:v>8.6269265586786403</c:v>
                </c:pt>
                <c:pt idx="5">
                  <c:v>7.1807557814582799</c:v>
                </c:pt>
                <c:pt idx="6">
                  <c:v>5.7391704772667866</c:v>
                </c:pt>
                <c:pt idx="7">
                  <c:v>4.3012223046703646</c:v>
                </c:pt>
                <c:pt idx="8">
                  <c:v>2.8659839825988622</c:v>
                </c:pt>
                <c:pt idx="9">
                  <c:v>1.4325437375665075</c:v>
                </c:pt>
                <c:pt idx="10">
                  <c:v>0</c:v>
                </c:pt>
              </c:numCache>
            </c:numRef>
          </c:xVal>
          <c:yVal>
            <c:numRef>
              <c:f>'bimota '!$D$54:$T$54</c:f>
              <c:numCache>
                <c:formatCode>General</c:formatCode>
                <c:ptCount val="17"/>
                <c:pt idx="0">
                  <c:v>0</c:v>
                </c:pt>
                <c:pt idx="1">
                  <c:v>69.781534034259877</c:v>
                </c:pt>
                <c:pt idx="2">
                  <c:v>138.6840703436726</c:v>
                </c:pt>
                <c:pt idx="3">
                  <c:v>206.99243734593185</c:v>
                </c:pt>
                <c:pt idx="4">
                  <c:v>274.89955313490429</c:v>
                </c:pt>
                <c:pt idx="5">
                  <c:v>342.53818730300259</c:v>
                </c:pt>
                <c:pt idx="6">
                  <c:v>409.99898583105534</c:v>
                </c:pt>
                <c:pt idx="7">
                  <c:v>477.34114162800165</c:v>
                </c:pt>
                <c:pt idx="8">
                  <c:v>544.59882921018004</c:v>
                </c:pt>
                <c:pt idx="9">
                  <c:v>611.78503513405155</c:v>
                </c:pt>
                <c:pt idx="10">
                  <c:v>678.89368328429225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546-4ABC-A0B9-2FF5D0A53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061952"/>
        <c:axId val="100063488"/>
      </c:scatterChart>
      <c:valAx>
        <c:axId val="100061952"/>
        <c:scaling>
          <c:orientation val="maxMin"/>
        </c:scaling>
        <c:delete val="0"/>
        <c:axPos val="b"/>
        <c:numFmt formatCode="0.00_ " sourceLinked="1"/>
        <c:majorTickMark val="out"/>
        <c:minorTickMark val="none"/>
        <c:tickLblPos val="nextTo"/>
        <c:crossAx val="100063488"/>
        <c:crosses val="autoZero"/>
        <c:crossBetween val="midCat"/>
      </c:valAx>
      <c:valAx>
        <c:axId val="100063488"/>
        <c:scaling>
          <c:orientation val="minMax"/>
        </c:scaling>
        <c:delete val="0"/>
        <c:axPos val="r"/>
        <c:majorGridlines/>
        <c:numFmt formatCode="General" sourceLinked="1"/>
        <c:majorTickMark val="out"/>
        <c:minorTickMark val="none"/>
        <c:tickLblPos val="nextTo"/>
        <c:crossAx val="10006195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109392652200011E-2"/>
          <c:y val="4.5257222273859879E-2"/>
          <c:w val="0.81957772467212953"/>
          <c:h val="0.89838624725029059"/>
        </c:manualLayout>
      </c:layout>
      <c:scatterChart>
        <c:scatterStyle val="smoothMarker"/>
        <c:varyColors val="0"/>
        <c:ser>
          <c:idx val="0"/>
          <c:order val="0"/>
          <c:xVal>
            <c:numRef>
              <c:f>'bimota '!$V$96:$AD$96</c:f>
              <c:numCache>
                <c:formatCode>General</c:formatCode>
                <c:ptCount val="9"/>
                <c:pt idx="1">
                  <c:v>13</c:v>
                </c:pt>
                <c:pt idx="2">
                  <c:v>11</c:v>
                </c:pt>
                <c:pt idx="3">
                  <c:v>9</c:v>
                </c:pt>
                <c:pt idx="4">
                  <c:v>7</c:v>
                </c:pt>
                <c:pt idx="5">
                  <c:v>5</c:v>
                </c:pt>
                <c:pt idx="6">
                  <c:v>3</c:v>
                </c:pt>
                <c:pt idx="7">
                  <c:v>2</c:v>
                </c:pt>
                <c:pt idx="8">
                  <c:v>0</c:v>
                </c:pt>
              </c:numCache>
            </c:numRef>
          </c:xVal>
          <c:yVal>
            <c:numRef>
              <c:f>'bimota '!$V$97:$AD$97</c:f>
              <c:numCache>
                <c:formatCode>General</c:formatCode>
                <c:ptCount val="9"/>
                <c:pt idx="1">
                  <c:v>94.775510204082082</c:v>
                </c:pt>
                <c:pt idx="2">
                  <c:v>192.67346938775526</c:v>
                </c:pt>
                <c:pt idx="3">
                  <c:v>293.51020408163299</c:v>
                </c:pt>
                <c:pt idx="4">
                  <c:v>397.28571428571468</c:v>
                </c:pt>
                <c:pt idx="5">
                  <c:v>504.183673469388</c:v>
                </c:pt>
                <c:pt idx="6">
                  <c:v>614.02040816326542</c:v>
                </c:pt>
                <c:pt idx="7">
                  <c:v>670.22448979591843</c:v>
                </c:pt>
                <c:pt idx="8">
                  <c:v>784.83673469387782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8A7-4B2A-B98C-B83EF70B6A38}"/>
            </c:ext>
          </c:extLst>
        </c:ser>
        <c:ser>
          <c:idx val="1"/>
          <c:order val="1"/>
          <c:xVal>
            <c:numRef>
              <c:f>'bimota '!$V$96:$AD$96</c:f>
              <c:numCache>
                <c:formatCode>General</c:formatCode>
                <c:ptCount val="9"/>
                <c:pt idx="1">
                  <c:v>13</c:v>
                </c:pt>
                <c:pt idx="2">
                  <c:v>11</c:v>
                </c:pt>
                <c:pt idx="3">
                  <c:v>9</c:v>
                </c:pt>
                <c:pt idx="4">
                  <c:v>7</c:v>
                </c:pt>
                <c:pt idx="5">
                  <c:v>5</c:v>
                </c:pt>
                <c:pt idx="6">
                  <c:v>3</c:v>
                </c:pt>
                <c:pt idx="7">
                  <c:v>2</c:v>
                </c:pt>
                <c:pt idx="8">
                  <c:v>0</c:v>
                </c:pt>
              </c:numCache>
            </c:numRef>
          </c:xVal>
          <c:yVal>
            <c:numRef>
              <c:f>'bimota '!$V$98:$AD$98</c:f>
              <c:numCache>
                <c:formatCode>General</c:formatCode>
                <c:ptCount val="9"/>
                <c:pt idx="1">
                  <c:v>98.816326530612159</c:v>
                </c:pt>
                <c:pt idx="2">
                  <c:v>199.83673469387745</c:v>
                </c:pt>
                <c:pt idx="3">
                  <c:v>303.61224489795916</c:v>
                </c:pt>
                <c:pt idx="4">
                  <c:v>409.95918367346923</c:v>
                </c:pt>
                <c:pt idx="5">
                  <c:v>519.06122448979568</c:v>
                </c:pt>
                <c:pt idx="6">
                  <c:v>630.91836734693868</c:v>
                </c:pt>
                <c:pt idx="7">
                  <c:v>688.04081632653026</c:v>
                </c:pt>
                <c:pt idx="8">
                  <c:v>804.48979591836701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8A7-4B2A-B98C-B83EF70B6A38}"/>
            </c:ext>
          </c:extLst>
        </c:ser>
        <c:ser>
          <c:idx val="2"/>
          <c:order val="2"/>
          <c:xVal>
            <c:numRef>
              <c:f>'bimota '!$V$96:$AD$96</c:f>
              <c:numCache>
                <c:formatCode>General</c:formatCode>
                <c:ptCount val="9"/>
                <c:pt idx="1">
                  <c:v>13</c:v>
                </c:pt>
                <c:pt idx="2">
                  <c:v>11</c:v>
                </c:pt>
                <c:pt idx="3">
                  <c:v>9</c:v>
                </c:pt>
                <c:pt idx="4">
                  <c:v>7</c:v>
                </c:pt>
                <c:pt idx="5">
                  <c:v>5</c:v>
                </c:pt>
                <c:pt idx="6">
                  <c:v>3</c:v>
                </c:pt>
                <c:pt idx="7">
                  <c:v>2</c:v>
                </c:pt>
                <c:pt idx="8">
                  <c:v>0</c:v>
                </c:pt>
              </c:numCache>
            </c:numRef>
          </c:xVal>
          <c:yVal>
            <c:numRef>
              <c:f>'bimota '!$V$99:$AD$99</c:f>
              <c:numCache>
                <c:formatCode>General</c:formatCode>
                <c:ptCount val="9"/>
                <c:pt idx="1">
                  <c:v>100.83673469387719</c:v>
                </c:pt>
                <c:pt idx="2">
                  <c:v>204.79591836734701</c:v>
                </c:pt>
                <c:pt idx="3">
                  <c:v>311.69387755102036</c:v>
                </c:pt>
                <c:pt idx="4">
                  <c:v>421.89795918367338</c:v>
                </c:pt>
                <c:pt idx="5">
                  <c:v>535.22448979591798</c:v>
                </c:pt>
                <c:pt idx="6">
                  <c:v>651.67346938775484</c:v>
                </c:pt>
                <c:pt idx="7">
                  <c:v>711.1836734693876</c:v>
                </c:pt>
                <c:pt idx="8">
                  <c:v>832.59183673469352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8A7-4B2A-B98C-B83EF70B6A38}"/>
            </c:ext>
          </c:extLst>
        </c:ser>
        <c:ser>
          <c:idx val="3"/>
          <c:order val="3"/>
          <c:xVal>
            <c:numRef>
              <c:f>'bimota '!$V$96:$AD$96</c:f>
              <c:numCache>
                <c:formatCode>General</c:formatCode>
                <c:ptCount val="9"/>
                <c:pt idx="1">
                  <c:v>13</c:v>
                </c:pt>
                <c:pt idx="2">
                  <c:v>11</c:v>
                </c:pt>
                <c:pt idx="3">
                  <c:v>9</c:v>
                </c:pt>
                <c:pt idx="4">
                  <c:v>7</c:v>
                </c:pt>
                <c:pt idx="5">
                  <c:v>5</c:v>
                </c:pt>
                <c:pt idx="6">
                  <c:v>3</c:v>
                </c:pt>
                <c:pt idx="7">
                  <c:v>2</c:v>
                </c:pt>
                <c:pt idx="8">
                  <c:v>0</c:v>
                </c:pt>
              </c:numCache>
            </c:numRef>
          </c:xVal>
          <c:yVal>
            <c:numRef>
              <c:f>'bimota '!$V$100:$AD$100</c:f>
              <c:numCache>
                <c:formatCode>General</c:formatCode>
                <c:ptCount val="9"/>
                <c:pt idx="1">
                  <c:v>96.979591836734713</c:v>
                </c:pt>
                <c:pt idx="2">
                  <c:v>197.08163265306104</c:v>
                </c:pt>
                <c:pt idx="3">
                  <c:v>300.12244897959187</c:v>
                </c:pt>
                <c:pt idx="4">
                  <c:v>406.46938775510193</c:v>
                </c:pt>
                <c:pt idx="5">
                  <c:v>515.75510204081593</c:v>
                </c:pt>
                <c:pt idx="6">
                  <c:v>628.34693877550978</c:v>
                </c:pt>
                <c:pt idx="7">
                  <c:v>685.83673469387759</c:v>
                </c:pt>
                <c:pt idx="8">
                  <c:v>803.38775510204039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8A7-4B2A-B98C-B83EF70B6A38}"/>
            </c:ext>
          </c:extLst>
        </c:ser>
        <c:ser>
          <c:idx val="4"/>
          <c:order val="4"/>
          <c:xVal>
            <c:numRef>
              <c:f>'bimota '!$V$96:$AD$96</c:f>
              <c:numCache>
                <c:formatCode>General</c:formatCode>
                <c:ptCount val="9"/>
                <c:pt idx="1">
                  <c:v>13</c:v>
                </c:pt>
                <c:pt idx="2">
                  <c:v>11</c:v>
                </c:pt>
                <c:pt idx="3">
                  <c:v>9</c:v>
                </c:pt>
                <c:pt idx="4">
                  <c:v>7</c:v>
                </c:pt>
                <c:pt idx="5">
                  <c:v>5</c:v>
                </c:pt>
                <c:pt idx="6">
                  <c:v>3</c:v>
                </c:pt>
                <c:pt idx="7">
                  <c:v>2</c:v>
                </c:pt>
                <c:pt idx="8">
                  <c:v>0</c:v>
                </c:pt>
              </c:numCache>
            </c:numRef>
          </c:xVal>
          <c:yVal>
            <c:numRef>
              <c:f>'bimota '!$V$101:$AD$101</c:f>
              <c:numCache>
                <c:formatCode>General</c:formatCode>
                <c:ptCount val="9"/>
                <c:pt idx="1">
                  <c:v>96.428571428571416</c:v>
                </c:pt>
                <c:pt idx="2">
                  <c:v>195.97959183673498</c:v>
                </c:pt>
                <c:pt idx="3">
                  <c:v>298.6530612244901</c:v>
                </c:pt>
                <c:pt idx="4">
                  <c:v>404.81632653061257</c:v>
                </c:pt>
                <c:pt idx="5">
                  <c:v>514.10204081632662</c:v>
                </c:pt>
                <c:pt idx="6">
                  <c:v>626.69387755102036</c:v>
                </c:pt>
                <c:pt idx="7">
                  <c:v>684.36734693877588</c:v>
                </c:pt>
                <c:pt idx="8">
                  <c:v>802.10204081632673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8A7-4B2A-B98C-B83EF70B6A38}"/>
            </c:ext>
          </c:extLst>
        </c:ser>
        <c:ser>
          <c:idx val="5"/>
          <c:order val="5"/>
          <c:xVal>
            <c:numRef>
              <c:f>'bimota '!$V$96:$AD$96</c:f>
              <c:numCache>
                <c:formatCode>General</c:formatCode>
                <c:ptCount val="9"/>
                <c:pt idx="1">
                  <c:v>13</c:v>
                </c:pt>
                <c:pt idx="2">
                  <c:v>11</c:v>
                </c:pt>
                <c:pt idx="3">
                  <c:v>9</c:v>
                </c:pt>
                <c:pt idx="4">
                  <c:v>7</c:v>
                </c:pt>
                <c:pt idx="5">
                  <c:v>5</c:v>
                </c:pt>
                <c:pt idx="6">
                  <c:v>3</c:v>
                </c:pt>
                <c:pt idx="7">
                  <c:v>2</c:v>
                </c:pt>
                <c:pt idx="8">
                  <c:v>0</c:v>
                </c:pt>
              </c:numCache>
            </c:numRef>
          </c:xVal>
          <c:yVal>
            <c:numRef>
              <c:f>'bimota '!$V$102:$AD$102</c:f>
              <c:numCache>
                <c:formatCode>General</c:formatCode>
                <c:ptCount val="9"/>
                <c:pt idx="1">
                  <c:v>113.87755102040848</c:v>
                </c:pt>
                <c:pt idx="2">
                  <c:v>233.44897959183689</c:v>
                </c:pt>
                <c:pt idx="3">
                  <c:v>358.89795918367378</c:v>
                </c:pt>
                <c:pt idx="4">
                  <c:v>490.22448979591832</c:v>
                </c:pt>
                <c:pt idx="5">
                  <c:v>627.97959183673458</c:v>
                </c:pt>
                <c:pt idx="6">
                  <c:v>772.16326530612275</c:v>
                </c:pt>
                <c:pt idx="7">
                  <c:v>846.73469387755131</c:v>
                </c:pt>
                <c:pt idx="8">
                  <c:v>1001.2040816326532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78A7-4B2A-B98C-B83EF70B6A38}"/>
            </c:ext>
          </c:extLst>
        </c:ser>
        <c:ser>
          <c:idx val="6"/>
          <c:order val="6"/>
          <c:xVal>
            <c:numRef>
              <c:f>'bimota '!$V$96:$AD$96</c:f>
              <c:numCache>
                <c:formatCode>General</c:formatCode>
                <c:ptCount val="9"/>
                <c:pt idx="1">
                  <c:v>13</c:v>
                </c:pt>
                <c:pt idx="2">
                  <c:v>11</c:v>
                </c:pt>
                <c:pt idx="3">
                  <c:v>9</c:v>
                </c:pt>
                <c:pt idx="4">
                  <c:v>7</c:v>
                </c:pt>
                <c:pt idx="5">
                  <c:v>5</c:v>
                </c:pt>
                <c:pt idx="6">
                  <c:v>3</c:v>
                </c:pt>
                <c:pt idx="7">
                  <c:v>2</c:v>
                </c:pt>
                <c:pt idx="8">
                  <c:v>0</c:v>
                </c:pt>
              </c:numCache>
            </c:numRef>
          </c:xVal>
          <c:yVal>
            <c:numRef>
              <c:f>'bimota '!$V$103:$AD$103</c:f>
              <c:numCache>
                <c:formatCode>General</c:formatCode>
                <c:ptCount val="9"/>
                <c:pt idx="1">
                  <c:v>97.530612244897995</c:v>
                </c:pt>
                <c:pt idx="2">
                  <c:v>197.63265306122432</c:v>
                </c:pt>
                <c:pt idx="3">
                  <c:v>299.93877551020375</c:v>
                </c:pt>
                <c:pt idx="4">
                  <c:v>405.55102040816291</c:v>
                </c:pt>
                <c:pt idx="5">
                  <c:v>513.55102040816337</c:v>
                </c:pt>
                <c:pt idx="6">
                  <c:v>624.30612244897975</c:v>
                </c:pt>
                <c:pt idx="7">
                  <c:v>680.69387755102036</c:v>
                </c:pt>
                <c:pt idx="8">
                  <c:v>795.85714285714243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78A7-4B2A-B98C-B83EF70B6A38}"/>
            </c:ext>
          </c:extLst>
        </c:ser>
        <c:ser>
          <c:idx val="7"/>
          <c:order val="7"/>
          <c:xVal>
            <c:numRef>
              <c:f>'bimota '!$V$96:$AD$96</c:f>
              <c:numCache>
                <c:formatCode>General</c:formatCode>
                <c:ptCount val="9"/>
                <c:pt idx="1">
                  <c:v>13</c:v>
                </c:pt>
                <c:pt idx="2">
                  <c:v>11</c:v>
                </c:pt>
                <c:pt idx="3">
                  <c:v>9</c:v>
                </c:pt>
                <c:pt idx="4">
                  <c:v>7</c:v>
                </c:pt>
                <c:pt idx="5">
                  <c:v>5</c:v>
                </c:pt>
                <c:pt idx="6">
                  <c:v>3</c:v>
                </c:pt>
                <c:pt idx="7">
                  <c:v>2</c:v>
                </c:pt>
                <c:pt idx="8">
                  <c:v>0</c:v>
                </c:pt>
              </c:numCache>
            </c:numRef>
          </c:xVal>
          <c:yVal>
            <c:numRef>
              <c:f>'bimota '!$V$104:$AD$104</c:f>
              <c:numCache>
                <c:formatCode>General</c:formatCode>
                <c:ptCount val="9"/>
                <c:pt idx="1">
                  <c:v>89.265306122449218</c:v>
                </c:pt>
                <c:pt idx="2">
                  <c:v>181.10204081632676</c:v>
                </c:pt>
                <c:pt idx="3">
                  <c:v>275.32653061224505</c:v>
                </c:pt>
                <c:pt idx="4">
                  <c:v>372.30612244897975</c:v>
                </c:pt>
                <c:pt idx="5">
                  <c:v>471.85714285714278</c:v>
                </c:pt>
                <c:pt idx="6">
                  <c:v>574.16326530612275</c:v>
                </c:pt>
                <c:pt idx="7">
                  <c:v>626.32653061224528</c:v>
                </c:pt>
                <c:pt idx="8">
                  <c:v>732.67346938775529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78A7-4B2A-B98C-B83EF70B6A38}"/>
            </c:ext>
          </c:extLst>
        </c:ser>
        <c:ser>
          <c:idx val="8"/>
          <c:order val="8"/>
          <c:xVal>
            <c:numRef>
              <c:f>'bimota '!$V$96:$AD$96</c:f>
              <c:numCache>
                <c:formatCode>General</c:formatCode>
                <c:ptCount val="9"/>
                <c:pt idx="1">
                  <c:v>13</c:v>
                </c:pt>
                <c:pt idx="2">
                  <c:v>11</c:v>
                </c:pt>
                <c:pt idx="3">
                  <c:v>9</c:v>
                </c:pt>
                <c:pt idx="4">
                  <c:v>7</c:v>
                </c:pt>
                <c:pt idx="5">
                  <c:v>5</c:v>
                </c:pt>
                <c:pt idx="6">
                  <c:v>3</c:v>
                </c:pt>
                <c:pt idx="7">
                  <c:v>2</c:v>
                </c:pt>
                <c:pt idx="8">
                  <c:v>0</c:v>
                </c:pt>
              </c:numCache>
            </c:numRef>
          </c:xVal>
          <c:yVal>
            <c:numRef>
              <c:f>'bimota '!$V$105:$AD$105</c:f>
              <c:numCache>
                <c:formatCode>General</c:formatCode>
                <c:ptCount val="9"/>
                <c:pt idx="1">
                  <c:v>104.14285714285691</c:v>
                </c:pt>
                <c:pt idx="2">
                  <c:v>213.24489795918339</c:v>
                </c:pt>
                <c:pt idx="3">
                  <c:v>327.85714285714272</c:v>
                </c:pt>
                <c:pt idx="4">
                  <c:v>447.97959183673436</c:v>
                </c:pt>
                <c:pt idx="5">
                  <c:v>573.9795918367347</c:v>
                </c:pt>
                <c:pt idx="6">
                  <c:v>706.22448979591809</c:v>
                </c:pt>
                <c:pt idx="7">
                  <c:v>774.73469387755051</c:v>
                </c:pt>
                <c:pt idx="8">
                  <c:v>916.89795918367327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78A7-4B2A-B98C-B83EF70B6A38}"/>
            </c:ext>
          </c:extLst>
        </c:ser>
        <c:ser>
          <c:idx val="9"/>
          <c:order val="9"/>
          <c:xVal>
            <c:numRef>
              <c:f>'bimota '!$V$96:$AD$96</c:f>
              <c:numCache>
                <c:formatCode>General</c:formatCode>
                <c:ptCount val="9"/>
                <c:pt idx="1">
                  <c:v>13</c:v>
                </c:pt>
                <c:pt idx="2">
                  <c:v>11</c:v>
                </c:pt>
                <c:pt idx="3">
                  <c:v>9</c:v>
                </c:pt>
                <c:pt idx="4">
                  <c:v>7</c:v>
                </c:pt>
                <c:pt idx="5">
                  <c:v>5</c:v>
                </c:pt>
                <c:pt idx="6">
                  <c:v>3</c:v>
                </c:pt>
                <c:pt idx="7">
                  <c:v>2</c:v>
                </c:pt>
                <c:pt idx="8">
                  <c:v>0</c:v>
                </c:pt>
              </c:numCache>
            </c:numRef>
          </c:xVal>
          <c:yVal>
            <c:numRef>
              <c:f>'bimota '!$V$106:$AD$106</c:f>
              <c:numCache>
                <c:formatCode>General</c:formatCode>
                <c:ptCount val="9"/>
                <c:pt idx="1">
                  <c:v>78.612244897959201</c:v>
                </c:pt>
                <c:pt idx="2">
                  <c:v>161.26530612244898</c:v>
                </c:pt>
                <c:pt idx="3">
                  <c:v>248.51020408163265</c:v>
                </c:pt>
                <c:pt idx="4">
                  <c:v>340.16326530612258</c:v>
                </c:pt>
                <c:pt idx="5">
                  <c:v>436.77551020408168</c:v>
                </c:pt>
                <c:pt idx="6">
                  <c:v>538.34693877551024</c:v>
                </c:pt>
                <c:pt idx="7">
                  <c:v>591.06122448979602</c:v>
                </c:pt>
                <c:pt idx="8">
                  <c:v>700.89795918367338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78A7-4B2A-B98C-B83EF70B6A38}"/>
            </c:ext>
          </c:extLst>
        </c:ser>
        <c:ser>
          <c:idx val="10"/>
          <c:order val="10"/>
          <c:xVal>
            <c:numRef>
              <c:f>'bimota '!$V$96:$AD$96</c:f>
              <c:numCache>
                <c:formatCode>General</c:formatCode>
                <c:ptCount val="9"/>
                <c:pt idx="1">
                  <c:v>13</c:v>
                </c:pt>
                <c:pt idx="2">
                  <c:v>11</c:v>
                </c:pt>
                <c:pt idx="3">
                  <c:v>9</c:v>
                </c:pt>
                <c:pt idx="4">
                  <c:v>7</c:v>
                </c:pt>
                <c:pt idx="5">
                  <c:v>5</c:v>
                </c:pt>
                <c:pt idx="6">
                  <c:v>3</c:v>
                </c:pt>
                <c:pt idx="7">
                  <c:v>2</c:v>
                </c:pt>
                <c:pt idx="8">
                  <c:v>0</c:v>
                </c:pt>
              </c:numCache>
            </c:numRef>
          </c:xVal>
          <c:yVal>
            <c:numRef>
              <c:f>'bimota '!$V$107:$AD$107</c:f>
              <c:numCache>
                <c:formatCode>General</c:formatCode>
                <c:ptCount val="9"/>
                <c:pt idx="1">
                  <c:v>75.857142857142762</c:v>
                </c:pt>
                <c:pt idx="2">
                  <c:v>156.12244897959184</c:v>
                </c:pt>
                <c:pt idx="3">
                  <c:v>240.61224489795958</c:v>
                </c:pt>
                <c:pt idx="4">
                  <c:v>329.8775510204083</c:v>
                </c:pt>
                <c:pt idx="5">
                  <c:v>424.46938775510233</c:v>
                </c:pt>
                <c:pt idx="6">
                  <c:v>524.38775510204096</c:v>
                </c:pt>
                <c:pt idx="7">
                  <c:v>576.73469387755108</c:v>
                </c:pt>
                <c:pt idx="8">
                  <c:v>685.83673469387759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78A7-4B2A-B98C-B83EF70B6A38}"/>
            </c:ext>
          </c:extLst>
        </c:ser>
        <c:ser>
          <c:idx val="11"/>
          <c:order val="11"/>
          <c:xVal>
            <c:numRef>
              <c:f>'bimota '!$V$96:$AD$96</c:f>
              <c:numCache>
                <c:formatCode>General</c:formatCode>
                <c:ptCount val="9"/>
                <c:pt idx="1">
                  <c:v>13</c:v>
                </c:pt>
                <c:pt idx="2">
                  <c:v>11</c:v>
                </c:pt>
                <c:pt idx="3">
                  <c:v>9</c:v>
                </c:pt>
                <c:pt idx="4">
                  <c:v>7</c:v>
                </c:pt>
                <c:pt idx="5">
                  <c:v>5</c:v>
                </c:pt>
                <c:pt idx="6">
                  <c:v>3</c:v>
                </c:pt>
                <c:pt idx="7">
                  <c:v>2</c:v>
                </c:pt>
                <c:pt idx="8">
                  <c:v>0</c:v>
                </c:pt>
              </c:numCache>
            </c:numRef>
          </c:xVal>
          <c:yVal>
            <c:numRef>
              <c:f>'bimota '!$V$108:$AD$108</c:f>
              <c:numCache>
                <c:formatCode>General</c:formatCode>
                <c:ptCount val="9"/>
                <c:pt idx="1">
                  <c:v>80.999999999999929</c:v>
                </c:pt>
                <c:pt idx="2">
                  <c:v>166.22448979591803</c:v>
                </c:pt>
                <c:pt idx="3">
                  <c:v>255.85714285714297</c:v>
                </c:pt>
                <c:pt idx="4">
                  <c:v>350.26530612244881</c:v>
                </c:pt>
                <c:pt idx="5">
                  <c:v>449.26530612244903</c:v>
                </c:pt>
                <c:pt idx="6">
                  <c:v>553.40816326530603</c:v>
                </c:pt>
                <c:pt idx="7">
                  <c:v>607.22448979591832</c:v>
                </c:pt>
                <c:pt idx="8">
                  <c:v>718.89795918367315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78A7-4B2A-B98C-B83EF70B6A38}"/>
            </c:ext>
          </c:extLst>
        </c:ser>
        <c:ser>
          <c:idx val="12"/>
          <c:order val="12"/>
          <c:xVal>
            <c:numRef>
              <c:f>'bimota '!$V$96:$AD$96</c:f>
              <c:numCache>
                <c:formatCode>General</c:formatCode>
                <c:ptCount val="9"/>
                <c:pt idx="1">
                  <c:v>13</c:v>
                </c:pt>
                <c:pt idx="2">
                  <c:v>11</c:v>
                </c:pt>
                <c:pt idx="3">
                  <c:v>9</c:v>
                </c:pt>
                <c:pt idx="4">
                  <c:v>7</c:v>
                </c:pt>
                <c:pt idx="5">
                  <c:v>5</c:v>
                </c:pt>
                <c:pt idx="6">
                  <c:v>3</c:v>
                </c:pt>
                <c:pt idx="7">
                  <c:v>2</c:v>
                </c:pt>
                <c:pt idx="8">
                  <c:v>0</c:v>
                </c:pt>
              </c:numCache>
            </c:numRef>
          </c:xVal>
          <c:yVal>
            <c:numRef>
              <c:f>'bimota '!$V$109:$AD$109</c:f>
              <c:numCache>
                <c:formatCode>General</c:formatCode>
                <c:ptCount val="9"/>
                <c:pt idx="1">
                  <c:v>76.591836734693644</c:v>
                </c:pt>
                <c:pt idx="2">
                  <c:v>157.40816326530597</c:v>
                </c:pt>
                <c:pt idx="3">
                  <c:v>242.81632653061223</c:v>
                </c:pt>
                <c:pt idx="4">
                  <c:v>333.18367346938749</c:v>
                </c:pt>
                <c:pt idx="5">
                  <c:v>429.79591836734699</c:v>
                </c:pt>
                <c:pt idx="6">
                  <c:v>533.38775510204061</c:v>
                </c:pt>
                <c:pt idx="7">
                  <c:v>588.30612244897964</c:v>
                </c:pt>
                <c:pt idx="8">
                  <c:v>705.12244897959147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78A7-4B2A-B98C-B83EF70B6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142592"/>
        <c:axId val="100090624"/>
      </c:scatterChart>
      <c:valAx>
        <c:axId val="92142592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crossAx val="100090624"/>
        <c:crosses val="autoZero"/>
        <c:crossBetween val="midCat"/>
      </c:valAx>
      <c:valAx>
        <c:axId val="100090624"/>
        <c:scaling>
          <c:orientation val="minMax"/>
          <c:max val="800"/>
          <c:min val="0"/>
        </c:scaling>
        <c:delete val="0"/>
        <c:axPos val="r"/>
        <c:majorGridlines/>
        <c:numFmt formatCode="General" sourceLinked="1"/>
        <c:majorTickMark val="out"/>
        <c:minorTickMark val="none"/>
        <c:tickLblPos val="nextTo"/>
        <c:crossAx val="9214259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579120</xdr:colOff>
      <xdr:row>29</xdr:row>
      <xdr:rowOff>99060</xdr:rowOff>
    </xdr:from>
    <xdr:to>
      <xdr:col>13</xdr:col>
      <xdr:colOff>251460</xdr:colOff>
      <xdr:row>52</xdr:row>
      <xdr:rowOff>114300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2075779</xdr:colOff>
      <xdr:row>54</xdr:row>
      <xdr:rowOff>100852</xdr:rowOff>
    </xdr:from>
    <xdr:to>
      <xdr:col>12</xdr:col>
      <xdr:colOff>208879</xdr:colOff>
      <xdr:row>94</xdr:row>
      <xdr:rowOff>39444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381159</xdr:colOff>
      <xdr:row>54</xdr:row>
      <xdr:rowOff>112059</xdr:rowOff>
    </xdr:from>
    <xdr:to>
      <xdr:col>26</xdr:col>
      <xdr:colOff>112058</xdr:colOff>
      <xdr:row>94</xdr:row>
      <xdr:rowOff>29760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16</xdr:col>
      <xdr:colOff>316279</xdr:colOff>
      <xdr:row>11</xdr:row>
      <xdr:rowOff>116541</xdr:rowOff>
    </xdr:from>
    <xdr:to>
      <xdr:col>24</xdr:col>
      <xdr:colOff>35858</xdr:colOff>
      <xdr:row>43</xdr:row>
      <xdr:rowOff>110002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B27DC3A2-4CE7-A425-EF9E-EE0D71A76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5644" y="1990165"/>
          <a:ext cx="4811532" cy="54440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26"/>
  <sheetViews>
    <sheetView tabSelected="1" workbookViewId="0">
      <selection activeCell="F22" sqref="F22"/>
    </sheetView>
  </sheetViews>
  <sheetFormatPr defaultRowHeight="13.2" x14ac:dyDescent="0.2"/>
  <cols>
    <col min="2" max="2" width="43.77734375" style="3" bestFit="1" customWidth="1"/>
    <col min="3" max="3" width="4.21875" style="1" customWidth="1"/>
    <col min="4" max="4" width="9.44140625" bestFit="1" customWidth="1"/>
    <col min="5" max="18" width="9" bestFit="1" customWidth="1"/>
  </cols>
  <sheetData>
    <row r="1" spans="2:18" x14ac:dyDescent="0.2">
      <c r="B1" s="3" t="s">
        <v>13</v>
      </c>
    </row>
    <row r="2" spans="2:18" x14ac:dyDescent="0.2">
      <c r="D2" t="s">
        <v>12</v>
      </c>
    </row>
    <row r="3" spans="2:18" x14ac:dyDescent="0.2">
      <c r="B3" s="3" t="s">
        <v>11</v>
      </c>
      <c r="C3" s="1" t="s">
        <v>7</v>
      </c>
      <c r="D3">
        <v>0</v>
      </c>
      <c r="E3" t="s">
        <v>14</v>
      </c>
    </row>
    <row r="4" spans="2:18" x14ac:dyDescent="0.2">
      <c r="C4" s="1" t="s">
        <v>8</v>
      </c>
      <c r="D4">
        <v>0</v>
      </c>
      <c r="E4" t="s">
        <v>14</v>
      </c>
    </row>
    <row r="6" spans="2:18" x14ac:dyDescent="0.2">
      <c r="B6" s="3" t="s">
        <v>0</v>
      </c>
      <c r="C6" s="1" t="s">
        <v>2</v>
      </c>
      <c r="D6" s="6">
        <f>(SQRT($D$10^2-D7^2))</f>
        <v>387.29833462074168</v>
      </c>
      <c r="E6" s="6">
        <f t="shared" ref="E6:N6" si="0">(SQRT($D$10^2-E7^2))</f>
        <v>389.74350539810155</v>
      </c>
      <c r="F6" s="6">
        <f t="shared" si="0"/>
        <v>391.91835884530849</v>
      </c>
      <c r="G6" s="6">
        <f t="shared" si="0"/>
        <v>393.82737335030436</v>
      </c>
      <c r="H6" s="6">
        <f t="shared" si="0"/>
        <v>395.47439866570375</v>
      </c>
      <c r="I6" s="6">
        <f t="shared" si="0"/>
        <v>396.86269665968859</v>
      </c>
      <c r="J6" s="6">
        <f t="shared" si="0"/>
        <v>397.99497484264799</v>
      </c>
      <c r="K6" s="6">
        <f t="shared" si="0"/>
        <v>398.87341350358264</v>
      </c>
      <c r="L6" s="6">
        <f t="shared" si="0"/>
        <v>399.49968710876357</v>
      </c>
      <c r="M6" s="6">
        <f t="shared" si="0"/>
        <v>399.87498046264409</v>
      </c>
      <c r="N6" s="6">
        <f t="shared" si="0"/>
        <v>400</v>
      </c>
      <c r="O6" s="6"/>
      <c r="P6" s="6"/>
      <c r="Q6" s="6"/>
      <c r="R6" s="6"/>
    </row>
    <row r="7" spans="2:18" x14ac:dyDescent="0.2">
      <c r="C7" s="2" t="s">
        <v>1</v>
      </c>
      <c r="D7" s="6">
        <v>100</v>
      </c>
      <c r="E7" s="6">
        <v>90</v>
      </c>
      <c r="F7" s="6">
        <v>80</v>
      </c>
      <c r="G7" s="6">
        <v>70</v>
      </c>
      <c r="H7" s="6">
        <v>60</v>
      </c>
      <c r="I7" s="6">
        <v>50</v>
      </c>
      <c r="J7" s="6">
        <v>40</v>
      </c>
      <c r="K7" s="6">
        <v>30</v>
      </c>
      <c r="L7" s="6">
        <v>20</v>
      </c>
      <c r="M7" s="6">
        <v>10</v>
      </c>
      <c r="N7" s="6">
        <v>0</v>
      </c>
      <c r="O7" s="6"/>
      <c r="P7" s="6"/>
      <c r="Q7" s="6"/>
      <c r="R7" s="6"/>
    </row>
    <row r="8" spans="2:18" x14ac:dyDescent="0.2">
      <c r="B8" s="3" t="s">
        <v>5</v>
      </c>
      <c r="C8" s="1" t="s">
        <v>9</v>
      </c>
      <c r="D8" s="6">
        <f>DEGREES(ASIN(D7/$D$10))</f>
        <v>14.477512185929925</v>
      </c>
      <c r="E8" s="6">
        <f t="shared" ref="E8:N8" si="1">DEGREES(ASIN(E7/$D$10))</f>
        <v>13.002878162913943</v>
      </c>
      <c r="F8" s="6">
        <f t="shared" si="1"/>
        <v>11.53695903281549</v>
      </c>
      <c r="G8" s="6">
        <f t="shared" si="1"/>
        <v>10.078658107787662</v>
      </c>
      <c r="H8" s="6">
        <f t="shared" si="1"/>
        <v>8.6269265586786403</v>
      </c>
      <c r="I8" s="6">
        <f t="shared" si="1"/>
        <v>7.1807557814582799</v>
      </c>
      <c r="J8" s="6">
        <f t="shared" si="1"/>
        <v>5.7391704772667866</v>
      </c>
      <c r="K8" s="6">
        <f t="shared" si="1"/>
        <v>4.3012223046703646</v>
      </c>
      <c r="L8" s="6">
        <f t="shared" si="1"/>
        <v>2.8659839825988622</v>
      </c>
      <c r="M8" s="6">
        <f t="shared" si="1"/>
        <v>1.4325437375665075</v>
      </c>
      <c r="N8" s="6">
        <f t="shared" si="1"/>
        <v>0</v>
      </c>
      <c r="O8" s="6"/>
      <c r="P8" s="6"/>
      <c r="Q8" s="6"/>
      <c r="R8" s="6"/>
    </row>
    <row r="9" spans="2:18" x14ac:dyDescent="0.2"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</row>
    <row r="10" spans="2:18" x14ac:dyDescent="0.2">
      <c r="B10" s="3" t="s">
        <v>3</v>
      </c>
      <c r="C10" s="2" t="s">
        <v>4</v>
      </c>
      <c r="D10" s="6">
        <v>400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</row>
    <row r="11" spans="2:18" x14ac:dyDescent="0.2"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</row>
    <row r="12" spans="2:18" x14ac:dyDescent="0.2">
      <c r="B12" s="3" t="s">
        <v>6</v>
      </c>
      <c r="C12" s="2" t="s">
        <v>7</v>
      </c>
      <c r="D12" s="7">
        <v>100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</row>
    <row r="13" spans="2:18" x14ac:dyDescent="0.2">
      <c r="C13" s="2" t="s">
        <v>8</v>
      </c>
      <c r="D13" s="7">
        <v>10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</row>
    <row r="14" spans="2:18" x14ac:dyDescent="0.2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</row>
    <row r="15" spans="2:18" x14ac:dyDescent="0.2">
      <c r="B15" s="3" t="s">
        <v>10</v>
      </c>
      <c r="C15" s="2" t="s">
        <v>7</v>
      </c>
      <c r="D15" s="7">
        <v>120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2:18" x14ac:dyDescent="0.2">
      <c r="C16" s="2" t="s">
        <v>8</v>
      </c>
      <c r="D16" s="7">
        <v>203</v>
      </c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</row>
    <row r="17" spans="2:18" x14ac:dyDescent="0.2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</row>
    <row r="18" spans="2:18" x14ac:dyDescent="0.2">
      <c r="B18" s="3" t="s">
        <v>15</v>
      </c>
      <c r="C18" s="1" t="s">
        <v>16</v>
      </c>
      <c r="D18" s="7">
        <f>SQRT($D$12^2+$D$13^2)</f>
        <v>100.4987562112089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</row>
    <row r="19" spans="2:18" x14ac:dyDescent="0.2">
      <c r="B19" s="3" t="s">
        <v>17</v>
      </c>
      <c r="C19" s="1" t="s">
        <v>18</v>
      </c>
      <c r="D19" s="7">
        <f>DEGREES(ATAN2($D$12,$D$13))</f>
        <v>5.710593137499643</v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  <row r="20" spans="2:18" x14ac:dyDescent="0.2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</row>
    <row r="21" spans="2:18" x14ac:dyDescent="0.2">
      <c r="B21" s="3" t="s">
        <v>22</v>
      </c>
      <c r="C21" s="1" t="s">
        <v>23</v>
      </c>
      <c r="D21" s="7">
        <f>$D$19-D8</f>
        <v>-8.7669190484302817</v>
      </c>
      <c r="E21" s="7">
        <f t="shared" ref="E21:N21" si="2">$D$19-E8</f>
        <v>-7.2922850254142997</v>
      </c>
      <c r="F21" s="7">
        <f t="shared" si="2"/>
        <v>-5.8263658953158473</v>
      </c>
      <c r="G21" s="7">
        <f t="shared" si="2"/>
        <v>-4.3680649702880192</v>
      </c>
      <c r="H21" s="7">
        <f t="shared" si="2"/>
        <v>-2.9163334211789973</v>
      </c>
      <c r="I21" s="7">
        <f t="shared" si="2"/>
        <v>-1.4701626439586368</v>
      </c>
      <c r="J21" s="7">
        <f t="shared" si="2"/>
        <v>-2.8577339767143606E-2</v>
      </c>
      <c r="K21" s="7">
        <f t="shared" si="2"/>
        <v>1.4093708328292784</v>
      </c>
      <c r="L21" s="7">
        <f t="shared" si="2"/>
        <v>2.8446091549007808</v>
      </c>
      <c r="M21" s="7">
        <f t="shared" si="2"/>
        <v>4.2780493999331357</v>
      </c>
      <c r="N21" s="7">
        <f t="shared" si="2"/>
        <v>5.710593137499643</v>
      </c>
      <c r="O21" s="7"/>
      <c r="P21" s="7"/>
      <c r="Q21" s="7"/>
      <c r="R21" s="7"/>
    </row>
    <row r="22" spans="2:18" x14ac:dyDescent="0.2">
      <c r="B22" s="3" t="s">
        <v>19</v>
      </c>
      <c r="C22" s="1" t="s">
        <v>20</v>
      </c>
      <c r="D22" s="7">
        <f>($D$18*COS(RADIANS(D21)))</f>
        <v>99.324583655185421</v>
      </c>
      <c r="E22" s="7">
        <f t="shared" ref="E22:N22" si="3">($D$18*COS(RADIANS(E21)))</f>
        <v>99.685876349525373</v>
      </c>
      <c r="F22" s="7">
        <f t="shared" si="3"/>
        <v>99.979589711327122</v>
      </c>
      <c r="G22" s="7">
        <f t="shared" si="3"/>
        <v>100.20684333757607</v>
      </c>
      <c r="H22" s="7">
        <f t="shared" si="3"/>
        <v>100.36859966642594</v>
      </c>
      <c r="I22" s="7">
        <f t="shared" si="3"/>
        <v>100.46567416492213</v>
      </c>
      <c r="J22" s="7">
        <f t="shared" si="3"/>
        <v>100.498743710662</v>
      </c>
      <c r="K22" s="7">
        <f t="shared" si="3"/>
        <v>100.46835337589565</v>
      </c>
      <c r="L22" s="7">
        <f t="shared" si="3"/>
        <v>100.37492177719089</v>
      </c>
      <c r="M22" s="7">
        <f t="shared" si="3"/>
        <v>100.21874511566102</v>
      </c>
      <c r="N22" s="7">
        <f t="shared" si="3"/>
        <v>100</v>
      </c>
      <c r="O22" s="7"/>
      <c r="P22" s="7"/>
      <c r="Q22" s="7"/>
      <c r="R22" s="7"/>
    </row>
    <row r="23" spans="2:18" x14ac:dyDescent="0.2">
      <c r="C23" s="1" t="s">
        <v>21</v>
      </c>
      <c r="D23" s="7">
        <f>$D$18*SIN(RADIANS(D21))</f>
        <v>-15.317541634481456</v>
      </c>
      <c r="E23" s="7">
        <f t="shared" ref="E23:N23" si="4">$D$18*SIN(RADIANS(E21))</f>
        <v>-12.75641236504746</v>
      </c>
      <c r="F23" s="7">
        <f t="shared" si="4"/>
        <v>-10.20204102886729</v>
      </c>
      <c r="G23" s="7">
        <f t="shared" si="4"/>
        <v>-7.654315666242387</v>
      </c>
      <c r="H23" s="7">
        <f t="shared" si="4"/>
        <v>-5.1131400333574089</v>
      </c>
      <c r="I23" s="7">
        <f t="shared" si="4"/>
        <v>-2.5784325835077815</v>
      </c>
      <c r="J23" s="7">
        <f t="shared" si="4"/>
        <v>-5.0125628933800098E-2</v>
      </c>
      <c r="K23" s="7">
        <f t="shared" si="4"/>
        <v>2.4718353375895665</v>
      </c>
      <c r="L23" s="7">
        <f t="shared" si="4"/>
        <v>4.9874921777190897</v>
      </c>
      <c r="M23" s="7">
        <f t="shared" si="4"/>
        <v>7.4968745115661033</v>
      </c>
      <c r="N23" s="7">
        <f t="shared" si="4"/>
        <v>10.000000000000002</v>
      </c>
      <c r="O23" s="7"/>
      <c r="P23" s="7"/>
      <c r="Q23" s="7"/>
      <c r="R23" s="7"/>
    </row>
    <row r="24" spans="2:18" x14ac:dyDescent="0.2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</row>
    <row r="25" spans="2:18" x14ac:dyDescent="0.2">
      <c r="B25" s="3" t="s">
        <v>24</v>
      </c>
      <c r="D25" s="8">
        <f>SQRT(($D$15-D22)^2+($D$16-D23)^2)</f>
        <v>219.29437253690523</v>
      </c>
      <c r="E25" s="8">
        <f t="shared" ref="E25:N25" si="5">SQRT(($D$15-E22)^2+($D$16-E23)^2)</f>
        <v>216.71062063572973</v>
      </c>
      <c r="F25" s="8">
        <f t="shared" si="5"/>
        <v>214.13997087653115</v>
      </c>
      <c r="G25" s="8">
        <f t="shared" si="5"/>
        <v>211.5821584148251</v>
      </c>
      <c r="H25" s="8">
        <f t="shared" si="5"/>
        <v>209.03700852624371</v>
      </c>
      <c r="I25" s="8">
        <f t="shared" si="5"/>
        <v>206.50443537445591</v>
      </c>
      <c r="J25" s="8">
        <f t="shared" si="5"/>
        <v>203.98444184493152</v>
      </c>
      <c r="K25" s="8">
        <f t="shared" si="5"/>
        <v>201.47712039515474</v>
      </c>
      <c r="L25" s="8">
        <f t="shared" si="5"/>
        <v>198.98265489564724</v>
      </c>
      <c r="M25" s="8">
        <f t="shared" si="5"/>
        <v>196.50132345749105</v>
      </c>
      <c r="N25" s="8">
        <f t="shared" si="5"/>
        <v>194.03350226185168</v>
      </c>
      <c r="O25" s="12"/>
      <c r="P25" s="12"/>
      <c r="Q25" s="12"/>
      <c r="R25" s="12"/>
    </row>
    <row r="26" spans="2:18" x14ac:dyDescent="0.2">
      <c r="B26" t="s">
        <v>53</v>
      </c>
      <c r="E26" s="7">
        <f>$D$25-E25</f>
        <v>2.5837519011755035</v>
      </c>
      <c r="F26" s="7">
        <f t="shared" ref="F26:N26" si="6">$D$25-F25</f>
        <v>5.1544016603740772</v>
      </c>
      <c r="G26" s="7">
        <f t="shared" si="6"/>
        <v>7.7122141220801268</v>
      </c>
      <c r="H26" s="7">
        <f t="shared" si="6"/>
        <v>10.257364010661519</v>
      </c>
      <c r="I26" s="7">
        <f t="shared" si="6"/>
        <v>12.78993716244932</v>
      </c>
      <c r="J26" s="7">
        <f t="shared" si="6"/>
        <v>15.309930691973705</v>
      </c>
      <c r="K26" s="7">
        <f t="shared" si="6"/>
        <v>17.817252141750487</v>
      </c>
      <c r="L26" s="7">
        <f t="shared" si="6"/>
        <v>20.311717641257985</v>
      </c>
      <c r="M26" s="7">
        <f t="shared" si="6"/>
        <v>22.793049079414175</v>
      </c>
      <c r="N26" s="7">
        <f t="shared" si="6"/>
        <v>25.260870275053549</v>
      </c>
      <c r="O26" s="7"/>
      <c r="P26" s="7"/>
      <c r="Q26" s="7"/>
      <c r="R26" s="7"/>
    </row>
  </sheetData>
  <phoneticPr fontId="1"/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M109"/>
  <sheetViews>
    <sheetView zoomScale="85" zoomScaleNormal="85" workbookViewId="0">
      <selection activeCell="Q48" sqref="Q48"/>
    </sheetView>
  </sheetViews>
  <sheetFormatPr defaultRowHeight="13.2" x14ac:dyDescent="0.2"/>
  <cols>
    <col min="2" max="2" width="64.44140625" style="3" bestFit="1" customWidth="1"/>
    <col min="3" max="3" width="4.21875" style="1" customWidth="1"/>
    <col min="4" max="18" width="10.44140625" bestFit="1" customWidth="1"/>
  </cols>
  <sheetData>
    <row r="1" spans="2:20" x14ac:dyDescent="0.2">
      <c r="B1" s="3" t="s">
        <v>25</v>
      </c>
    </row>
    <row r="2" spans="2:20" x14ac:dyDescent="0.2">
      <c r="D2" t="s">
        <v>12</v>
      </c>
      <c r="I2" t="s">
        <v>48</v>
      </c>
    </row>
    <row r="3" spans="2:20" x14ac:dyDescent="0.2">
      <c r="B3" s="3" t="s">
        <v>11</v>
      </c>
      <c r="C3" s="1" t="s">
        <v>2</v>
      </c>
      <c r="D3">
        <v>0</v>
      </c>
      <c r="E3" t="s">
        <v>14</v>
      </c>
    </row>
    <row r="4" spans="2:20" x14ac:dyDescent="0.2">
      <c r="C4" s="1" t="s">
        <v>1</v>
      </c>
      <c r="D4">
        <v>0</v>
      </c>
      <c r="E4" t="s">
        <v>14</v>
      </c>
    </row>
    <row r="6" spans="2:20" x14ac:dyDescent="0.2">
      <c r="B6" s="3" t="s">
        <v>0</v>
      </c>
      <c r="C6" s="1" t="s">
        <v>2</v>
      </c>
      <c r="D6" s="6">
        <f>(SQRT($D$10^2-D7^2))</f>
        <v>387.29833462074168</v>
      </c>
      <c r="E6" s="6">
        <f t="shared" ref="E6:N6" si="0">(SQRT($D$10^2-E7^2))</f>
        <v>389.74350539810155</v>
      </c>
      <c r="F6" s="6">
        <f t="shared" si="0"/>
        <v>391.91835884530849</v>
      </c>
      <c r="G6" s="6">
        <f t="shared" si="0"/>
        <v>393.82737335030436</v>
      </c>
      <c r="H6" s="6">
        <f t="shared" si="0"/>
        <v>395.47439866570375</v>
      </c>
      <c r="I6" s="6">
        <f t="shared" si="0"/>
        <v>396.86269665968859</v>
      </c>
      <c r="J6" s="6">
        <f t="shared" si="0"/>
        <v>397.99497484264799</v>
      </c>
      <c r="K6" s="6">
        <f t="shared" si="0"/>
        <v>398.87341350358264</v>
      </c>
      <c r="L6" s="6">
        <f t="shared" si="0"/>
        <v>399.49968710876357</v>
      </c>
      <c r="M6" s="6">
        <f t="shared" si="0"/>
        <v>399.87498046264409</v>
      </c>
      <c r="N6" s="6">
        <f t="shared" si="0"/>
        <v>400</v>
      </c>
      <c r="O6" s="6"/>
      <c r="P6" s="6"/>
      <c r="Q6" s="6"/>
      <c r="R6" s="6"/>
      <c r="S6" s="6"/>
      <c r="T6" s="6"/>
    </row>
    <row r="7" spans="2:20" x14ac:dyDescent="0.2">
      <c r="C7" s="2" t="s">
        <v>1</v>
      </c>
      <c r="D7" s="10">
        <v>100</v>
      </c>
      <c r="E7" s="10">
        <v>90</v>
      </c>
      <c r="F7" s="10">
        <v>80</v>
      </c>
      <c r="G7" s="10">
        <v>70</v>
      </c>
      <c r="H7" s="10">
        <v>60</v>
      </c>
      <c r="I7" s="10">
        <v>50</v>
      </c>
      <c r="J7" s="10">
        <v>40</v>
      </c>
      <c r="K7" s="10">
        <v>30</v>
      </c>
      <c r="L7" s="10">
        <v>20</v>
      </c>
      <c r="M7" s="10">
        <v>10</v>
      </c>
      <c r="N7" s="10">
        <v>0</v>
      </c>
      <c r="O7" s="15"/>
      <c r="P7" s="15"/>
      <c r="Q7" s="15"/>
      <c r="R7" s="15"/>
      <c r="S7" s="15"/>
      <c r="T7" s="15"/>
    </row>
    <row r="8" spans="2:20" x14ac:dyDescent="0.2">
      <c r="B8" s="3" t="s">
        <v>5</v>
      </c>
      <c r="C8" s="1" t="s">
        <v>9</v>
      </c>
      <c r="D8" s="6">
        <f>DEGREES(ATAN2(D6,D7))</f>
        <v>14.477512185929927</v>
      </c>
      <c r="E8" s="6">
        <f t="shared" ref="E8:M8" si="1">DEGREES(ASIN(E7/$D$10))</f>
        <v>13.002878162913943</v>
      </c>
      <c r="F8" s="6">
        <f t="shared" ref="F8" si="2">DEGREES(ATAN2(F6,F7))</f>
        <v>11.536959032815489</v>
      </c>
      <c r="G8" s="6">
        <f t="shared" si="1"/>
        <v>10.078658107787662</v>
      </c>
      <c r="H8" s="6">
        <f t="shared" ref="H8" si="3">DEGREES(ATAN2(H6,H7))</f>
        <v>8.6269265586786403</v>
      </c>
      <c r="I8" s="6">
        <f t="shared" si="1"/>
        <v>7.1807557814582799</v>
      </c>
      <c r="J8" s="6">
        <f t="shared" ref="J8" si="4">DEGREES(ATAN2(J6,J7))</f>
        <v>5.7391704772667866</v>
      </c>
      <c r="K8" s="6">
        <f t="shared" si="1"/>
        <v>4.3012223046703646</v>
      </c>
      <c r="L8" s="6">
        <f t="shared" ref="L8" si="5">DEGREES(ATAN2(L6,L7))</f>
        <v>2.8659839825988622</v>
      </c>
      <c r="M8" s="6">
        <f t="shared" si="1"/>
        <v>1.4325437375665075</v>
      </c>
      <c r="N8" s="6">
        <f t="shared" ref="N8" si="6">DEGREES(ATAN2(N6,N7))</f>
        <v>0</v>
      </c>
      <c r="O8" s="6"/>
      <c r="P8" s="6"/>
      <c r="Q8" s="6"/>
      <c r="R8" s="6"/>
      <c r="S8" s="6"/>
      <c r="T8" s="6"/>
    </row>
    <row r="9" spans="2:20" x14ac:dyDescent="0.2"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</row>
    <row r="10" spans="2:20" x14ac:dyDescent="0.2">
      <c r="B10" s="3" t="s">
        <v>3</v>
      </c>
      <c r="C10" s="2" t="s">
        <v>4</v>
      </c>
      <c r="D10" s="10">
        <v>400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</row>
    <row r="11" spans="2:20" x14ac:dyDescent="0.2"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</row>
    <row r="12" spans="2:20" x14ac:dyDescent="0.2">
      <c r="B12" s="3" t="s">
        <v>30</v>
      </c>
      <c r="C12" s="2" t="s">
        <v>2</v>
      </c>
      <c r="D12" s="11">
        <v>80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</row>
    <row r="13" spans="2:20" x14ac:dyDescent="0.2">
      <c r="C13" s="2" t="s">
        <v>1</v>
      </c>
      <c r="D13" s="11">
        <v>35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</row>
    <row r="14" spans="2:20" x14ac:dyDescent="0.2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</row>
    <row r="15" spans="2:20" x14ac:dyDescent="0.2">
      <c r="B15" s="3" t="s">
        <v>47</v>
      </c>
      <c r="C15" s="2" t="s">
        <v>2</v>
      </c>
      <c r="D15" s="11">
        <v>-79.849999999999994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2:20" x14ac:dyDescent="0.2">
      <c r="C16" s="2" t="s">
        <v>1</v>
      </c>
      <c r="D16" s="11">
        <v>168</v>
      </c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</row>
    <row r="17" spans="2:21" x14ac:dyDescent="0.2">
      <c r="C17" s="4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</row>
    <row r="18" spans="2:21" x14ac:dyDescent="0.2">
      <c r="B18" s="3" t="s">
        <v>26</v>
      </c>
      <c r="C18" s="2"/>
      <c r="D18" s="11">
        <v>40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</row>
    <row r="19" spans="2:21" x14ac:dyDescent="0.2">
      <c r="C19" s="4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  <row r="20" spans="2:21" x14ac:dyDescent="0.2">
      <c r="B20" s="3" t="s">
        <v>41</v>
      </c>
      <c r="C20" s="2"/>
      <c r="D20" s="11">
        <v>135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</row>
    <row r="21" spans="2:21" x14ac:dyDescent="0.2">
      <c r="B21" s="3" t="s">
        <v>42</v>
      </c>
      <c r="C21" s="2"/>
      <c r="D21" s="11">
        <v>40</v>
      </c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</row>
    <row r="22" spans="2:21" x14ac:dyDescent="0.2">
      <c r="B22" s="3" t="s">
        <v>33</v>
      </c>
      <c r="C22" s="2" t="s">
        <v>2</v>
      </c>
      <c r="D22" s="11">
        <v>15</v>
      </c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</row>
    <row r="23" spans="2:21" x14ac:dyDescent="0.2">
      <c r="C23" s="2" t="s">
        <v>1</v>
      </c>
      <c r="D23" s="11">
        <v>35</v>
      </c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</row>
    <row r="24" spans="2:21" x14ac:dyDescent="0.2">
      <c r="B24" s="3" t="s">
        <v>38</v>
      </c>
      <c r="C24" s="5"/>
      <c r="D24" s="11">
        <v>40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</row>
    <row r="25" spans="2:21" x14ac:dyDescent="0.2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</row>
    <row r="26" spans="2:21" x14ac:dyDescent="0.2">
      <c r="B26" s="3" t="s">
        <v>31</v>
      </c>
      <c r="C26" s="1" t="s">
        <v>16</v>
      </c>
      <c r="D26" s="7">
        <f>SQRT(($D$12^2)+($D$13^2))</f>
        <v>87.321245982864909</v>
      </c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  <row r="27" spans="2:21" x14ac:dyDescent="0.2">
      <c r="B27" s="3" t="s">
        <v>32</v>
      </c>
      <c r="C27" s="1" t="s">
        <v>18</v>
      </c>
      <c r="D27" s="7">
        <f>DEGREES(ATAN2($D$12,$D$13))</f>
        <v>23.629377730656817</v>
      </c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</row>
    <row r="28" spans="2:21" x14ac:dyDescent="0.2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</row>
    <row r="29" spans="2:21" x14ac:dyDescent="0.2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</row>
    <row r="30" spans="2:21" x14ac:dyDescent="0.2">
      <c r="B30" s="3" t="s">
        <v>49</v>
      </c>
      <c r="C30" s="1" t="s">
        <v>23</v>
      </c>
      <c r="D30" s="7">
        <f>$D$27-D8</f>
        <v>9.1518655447268902</v>
      </c>
      <c r="E30" s="7">
        <f t="shared" ref="E30:N30" si="7">$D$27-E8</f>
        <v>10.626499567742874</v>
      </c>
      <c r="F30" s="7">
        <f t="shared" si="7"/>
        <v>12.092418697841328</v>
      </c>
      <c r="G30" s="7">
        <f t="shared" si="7"/>
        <v>13.550719622869154</v>
      </c>
      <c r="H30" s="7">
        <f t="shared" si="7"/>
        <v>15.002451171978176</v>
      </c>
      <c r="I30" s="7">
        <f t="shared" si="7"/>
        <v>16.448621949198536</v>
      </c>
      <c r="J30" s="7">
        <f t="shared" si="7"/>
        <v>17.890207253390031</v>
      </c>
      <c r="K30" s="7">
        <f t="shared" si="7"/>
        <v>19.328155425986452</v>
      </c>
      <c r="L30" s="7">
        <f t="shared" si="7"/>
        <v>20.763393748057954</v>
      </c>
      <c r="M30" s="7">
        <f t="shared" si="7"/>
        <v>22.196833993090308</v>
      </c>
      <c r="N30" s="7">
        <f t="shared" si="7"/>
        <v>23.629377730656817</v>
      </c>
      <c r="O30" s="7"/>
      <c r="P30" s="7"/>
      <c r="Q30" s="7"/>
      <c r="R30" s="7"/>
      <c r="S30" s="7"/>
      <c r="T30" s="7"/>
      <c r="U30" s="7"/>
    </row>
    <row r="31" spans="2:21" x14ac:dyDescent="0.2">
      <c r="B31" s="3" t="s">
        <v>36</v>
      </c>
      <c r="C31" s="1" t="s">
        <v>20</v>
      </c>
      <c r="D31" s="13">
        <f>($D$26*COS(RADIANS(D30)))</f>
        <v>86.209666924148337</v>
      </c>
      <c r="E31" s="13">
        <f t="shared" ref="E31:N31" si="8">($D$26*COS(RADIANS(E30)))</f>
        <v>85.823701079620321</v>
      </c>
      <c r="F31" s="13">
        <f t="shared" si="8"/>
        <v>85.383671769061706</v>
      </c>
      <c r="G31" s="13">
        <f t="shared" si="8"/>
        <v>84.890474670060868</v>
      </c>
      <c r="H31" s="13">
        <f t="shared" si="8"/>
        <v>84.344879733140758</v>
      </c>
      <c r="I31" s="13">
        <f t="shared" si="8"/>
        <v>83.747539331937716</v>
      </c>
      <c r="J31" s="13">
        <f t="shared" si="8"/>
        <v>83.09899496852961</v>
      </c>
      <c r="K31" s="13">
        <f t="shared" si="8"/>
        <v>82.399682700716525</v>
      </c>
      <c r="L31" s="13">
        <f t="shared" si="8"/>
        <v>81.649937421752725</v>
      </c>
      <c r="M31" s="13">
        <f t="shared" si="8"/>
        <v>80.849996092528826</v>
      </c>
      <c r="N31" s="13">
        <f t="shared" si="8"/>
        <v>80</v>
      </c>
      <c r="O31" s="7"/>
      <c r="P31" s="7"/>
      <c r="Q31" s="7"/>
      <c r="R31" s="7"/>
      <c r="S31" s="7"/>
      <c r="T31" s="7"/>
      <c r="U31" s="7"/>
    </row>
    <row r="32" spans="2:21" x14ac:dyDescent="0.2">
      <c r="C32" s="1" t="s">
        <v>21</v>
      </c>
      <c r="D32" s="13">
        <f>$D$26*SIN(RADIANS(D30))</f>
        <v>13.888604279314894</v>
      </c>
      <c r="E32" s="13">
        <f t="shared" ref="E32:N32" si="9">$D$26*SIN(RADIANS(E30))</f>
        <v>16.102556722333887</v>
      </c>
      <c r="F32" s="13">
        <f t="shared" si="9"/>
        <v>18.292856398964492</v>
      </c>
      <c r="G32" s="13">
        <f t="shared" si="9"/>
        <v>20.459895168151633</v>
      </c>
      <c r="H32" s="13">
        <f t="shared" si="9"/>
        <v>22.604009883249073</v>
      </c>
      <c r="I32" s="13">
        <f t="shared" si="9"/>
        <v>24.725485957722753</v>
      </c>
      <c r="J32" s="13">
        <f t="shared" si="9"/>
        <v>26.824560298731701</v>
      </c>
      <c r="K32" s="13">
        <f t="shared" si="9"/>
        <v>28.901423681563482</v>
      </c>
      <c r="L32" s="13">
        <f t="shared" si="9"/>
        <v>30.95622262201681</v>
      </c>
      <c r="M32" s="13">
        <f t="shared" si="9"/>
        <v>32.989060790481361</v>
      </c>
      <c r="N32" s="13">
        <f t="shared" si="9"/>
        <v>35</v>
      </c>
      <c r="O32" s="7"/>
      <c r="P32" s="7"/>
      <c r="Q32" s="7"/>
      <c r="R32" s="7"/>
      <c r="S32" s="7"/>
      <c r="T32" s="7"/>
      <c r="U32" s="7"/>
    </row>
    <row r="33" spans="2:21" x14ac:dyDescent="0.2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</row>
    <row r="34" spans="2:21" x14ac:dyDescent="0.2">
      <c r="B34" s="3" t="s">
        <v>35</v>
      </c>
      <c r="D34" s="7">
        <f xml:space="preserve"> SQRT((D31-$D$22)^2 + (D32-$D$23)^2)</f>
        <v>74.273196327635631</v>
      </c>
      <c r="E34" s="7">
        <f t="shared" ref="E34:N34" si="10" xml:space="preserve"> SQRT((E31-$D$22)^2 + (E32-$D$23)^2)</f>
        <v>73.301500646630842</v>
      </c>
      <c r="F34" s="7">
        <f t="shared" si="10"/>
        <v>72.339407648947713</v>
      </c>
      <c r="G34" s="7">
        <f t="shared" si="10"/>
        <v>71.386925260355355</v>
      </c>
      <c r="H34" s="7">
        <f t="shared" si="10"/>
        <v>70.444112005038022</v>
      </c>
      <c r="I34" s="7">
        <f t="shared" si="10"/>
        <v>69.51107683672636</v>
      </c>
      <c r="J34" s="7">
        <f t="shared" si="10"/>
        <v>68.58797948644424</v>
      </c>
      <c r="K34" s="7">
        <f t="shared" si="10"/>
        <v>67.675031298619004</v>
      </c>
      <c r="L34" s="7">
        <f t="shared" si="10"/>
        <v>66.772496537168976</v>
      </c>
      <c r="M34" s="7">
        <f t="shared" si="10"/>
        <v>65.880694151552774</v>
      </c>
      <c r="N34" s="7">
        <f t="shared" si="10"/>
        <v>65</v>
      </c>
      <c r="O34" s="7"/>
      <c r="P34" s="7"/>
      <c r="Q34" s="7"/>
      <c r="R34" s="7"/>
      <c r="S34" s="7"/>
      <c r="T34" s="7"/>
      <c r="U34" s="7"/>
    </row>
    <row r="35" spans="2:21" x14ac:dyDescent="0.2">
      <c r="B35" s="3" t="s">
        <v>39</v>
      </c>
      <c r="D35" s="7">
        <f>-ATAN2( D31-$D$22,D32-$D$23)</f>
        <v>0.2882133915030155</v>
      </c>
      <c r="E35" s="7">
        <f t="shared" ref="E35:N35" si="11">-ATAN2( E31-$D$22,E32-$D$23)</f>
        <v>0.26074901113834592</v>
      </c>
      <c r="F35" s="7">
        <f t="shared" si="11"/>
        <v>0.23305904410823233</v>
      </c>
      <c r="G35" s="7">
        <f t="shared" si="11"/>
        <v>0.20511548219360082</v>
      </c>
      <c r="H35" s="7">
        <f t="shared" si="11"/>
        <v>0.1768901886542</v>
      </c>
      <c r="I35" s="7">
        <f t="shared" si="11"/>
        <v>0.14835477132760974</v>
      </c>
      <c r="J35" s="7">
        <f t="shared" si="11"/>
        <v>0.11948046485130757</v>
      </c>
      <c r="K35" s="7">
        <f t="shared" si="11"/>
        <v>9.0238020642552944E-2</v>
      </c>
      <c r="L35" s="7">
        <f t="shared" si="11"/>
        <v>6.0597603610955848E-2</v>
      </c>
      <c r="M35" s="7">
        <f t="shared" si="11"/>
        <v>3.0528694873133037E-2</v>
      </c>
      <c r="N35" s="7">
        <f t="shared" si="11"/>
        <v>0</v>
      </c>
      <c r="O35" s="7"/>
      <c r="P35" s="7"/>
      <c r="Q35" s="7"/>
      <c r="R35" s="7"/>
      <c r="S35" s="7"/>
      <c r="T35" s="7"/>
      <c r="U35" s="7"/>
    </row>
    <row r="36" spans="2:21" x14ac:dyDescent="0.2">
      <c r="B36" s="3" t="s">
        <v>50</v>
      </c>
      <c r="D36" s="7">
        <f>DEGREES(D35)</f>
        <v>16.51341093227445</v>
      </c>
      <c r="E36" s="7">
        <f t="shared" ref="E36:N36" si="12">DEGREES(E35)</f>
        <v>14.939817850436915</v>
      </c>
      <c r="F36" s="7">
        <f t="shared" si="12"/>
        <v>13.353299604755007</v>
      </c>
      <c r="G36" s="7">
        <f t="shared" si="12"/>
        <v>11.752251442484116</v>
      </c>
      <c r="H36" s="7">
        <f t="shared" si="12"/>
        <v>10.13506124715858</v>
      </c>
      <c r="I36" s="7">
        <f t="shared" si="12"/>
        <v>8.5001022677004752</v>
      </c>
      <c r="J36" s="7">
        <f t="shared" si="12"/>
        <v>6.8457263702411009</v>
      </c>
      <c r="K36" s="7">
        <f t="shared" si="12"/>
        <v>5.1702577344326848</v>
      </c>
      <c r="L36" s="7">
        <f t="shared" si="12"/>
        <v>3.4719869355144874</v>
      </c>
      <c r="M36" s="7">
        <f t="shared" si="12"/>
        <v>1.7491653702731973</v>
      </c>
      <c r="N36" s="7">
        <f t="shared" si="12"/>
        <v>0</v>
      </c>
      <c r="O36" s="7"/>
      <c r="P36" s="7"/>
      <c r="Q36" s="7"/>
      <c r="R36" s="7"/>
      <c r="S36" s="7"/>
      <c r="T36" s="7"/>
      <c r="U36" s="7"/>
    </row>
    <row r="37" spans="2:21" x14ac:dyDescent="0.2">
      <c r="B37" s="3" t="s">
        <v>37</v>
      </c>
      <c r="D37" s="7">
        <f>((D34^2)+($D$18^2)-($D$24^2))/(2*D34*$D$18)</f>
        <v>0.92841495409544539</v>
      </c>
      <c r="E37" s="7">
        <f t="shared" ref="E37:N37" si="13">((E34^2)+($D$18^2)-($D$24^2))/(2*E34*$D$18)</f>
        <v>0.91626875808288544</v>
      </c>
      <c r="F37" s="7">
        <f t="shared" si="13"/>
        <v>0.90424259561184639</v>
      </c>
      <c r="G37" s="7">
        <f t="shared" si="13"/>
        <v>0.89233656575444187</v>
      </c>
      <c r="H37" s="7">
        <f t="shared" si="13"/>
        <v>0.88055140006297528</v>
      </c>
      <c r="I37" s="7">
        <f t="shared" si="13"/>
        <v>0.86888846045907941</v>
      </c>
      <c r="J37" s="7">
        <f t="shared" si="13"/>
        <v>0.85734974358055305</v>
      </c>
      <c r="K37" s="7">
        <f t="shared" si="13"/>
        <v>0.84593789123273755</v>
      </c>
      <c r="L37" s="7">
        <f t="shared" si="13"/>
        <v>0.83465620671461227</v>
      </c>
      <c r="M37" s="7">
        <f t="shared" si="13"/>
        <v>0.82350867689440954</v>
      </c>
      <c r="N37" s="7">
        <f t="shared" si="13"/>
        <v>0.8125</v>
      </c>
      <c r="O37" s="7"/>
      <c r="P37" s="7"/>
      <c r="Q37" s="7"/>
      <c r="R37" s="7"/>
      <c r="S37" s="7"/>
      <c r="T37" s="7"/>
      <c r="U37" s="7"/>
    </row>
    <row r="38" spans="2:21" x14ac:dyDescent="0.2">
      <c r="B38" s="3" t="s">
        <v>51</v>
      </c>
      <c r="D38" s="9">
        <f>ACOS(D37)</f>
        <v>0.3806725739802872</v>
      </c>
      <c r="E38" s="9">
        <f t="shared" ref="E38:N38" si="14">ACOS(E37)</f>
        <v>0.41213236433528055</v>
      </c>
      <c r="F38" s="9">
        <f t="shared" si="14"/>
        <v>0.4411936512674377</v>
      </c>
      <c r="G38" s="9">
        <f t="shared" si="14"/>
        <v>0.46830075423510453</v>
      </c>
      <c r="H38" s="9">
        <f t="shared" si="14"/>
        <v>0.49377196836188642</v>
      </c>
      <c r="I38" s="9">
        <f t="shared" si="14"/>
        <v>0.51784394951401413</v>
      </c>
      <c r="J38" s="9">
        <f t="shared" si="14"/>
        <v>0.54069773180479941</v>
      </c>
      <c r="K38" s="9">
        <f t="shared" si="14"/>
        <v>0.56247488805314561</v>
      </c>
      <c r="L38" s="9">
        <f t="shared" si="14"/>
        <v>0.58328804043739035</v>
      </c>
      <c r="M38" s="9">
        <f t="shared" si="14"/>
        <v>0.60322795644006677</v>
      </c>
      <c r="N38" s="9">
        <f t="shared" si="14"/>
        <v>0.62236848855502058</v>
      </c>
      <c r="O38" s="9"/>
      <c r="P38" s="9"/>
      <c r="Q38" s="9"/>
      <c r="R38" s="9"/>
      <c r="S38" s="9"/>
      <c r="T38" s="9"/>
      <c r="U38" s="9"/>
    </row>
    <row r="39" spans="2:21" x14ac:dyDescent="0.2">
      <c r="B39" s="3" t="s">
        <v>52</v>
      </c>
      <c r="D39" s="9">
        <f>DEGREES(D38)</f>
        <v>21.810931865452055</v>
      </c>
      <c r="E39" s="9">
        <f t="shared" ref="E39:N39" si="15">DEGREES(E38)</f>
        <v>23.613445077159547</v>
      </c>
      <c r="F39" s="9">
        <f t="shared" si="15"/>
        <v>25.278534165590845</v>
      </c>
      <c r="G39" s="9">
        <f t="shared" si="15"/>
        <v>26.831656760464703</v>
      </c>
      <c r="H39" s="9">
        <f t="shared" si="15"/>
        <v>28.291049829003306</v>
      </c>
      <c r="I39" s="9">
        <f t="shared" si="15"/>
        <v>29.670272753538686</v>
      </c>
      <c r="J39" s="9">
        <f t="shared" si="15"/>
        <v>30.979698024711507</v>
      </c>
      <c r="K39" s="9">
        <f t="shared" si="15"/>
        <v>32.227437167538696</v>
      </c>
      <c r="L39" s="9">
        <f t="shared" si="15"/>
        <v>33.419942957518565</v>
      </c>
      <c r="M39" s="9">
        <f t="shared" si="15"/>
        <v>34.562415988317291</v>
      </c>
      <c r="N39" s="9">
        <f t="shared" si="15"/>
        <v>35.659087696138755</v>
      </c>
      <c r="O39" s="9"/>
      <c r="P39" s="9"/>
      <c r="Q39" s="9"/>
      <c r="R39" s="9"/>
      <c r="S39" s="9"/>
      <c r="T39" s="9"/>
      <c r="U39" s="9"/>
    </row>
    <row r="40" spans="2:21" x14ac:dyDescent="0.2">
      <c r="B40" s="3" t="s">
        <v>40</v>
      </c>
      <c r="D40" s="9">
        <f>D39+D36</f>
        <v>38.324342797726501</v>
      </c>
      <c r="E40" s="9">
        <f t="shared" ref="E40:N40" si="16">E39+E36</f>
        <v>38.553262927596464</v>
      </c>
      <c r="F40" s="9">
        <f t="shared" si="16"/>
        <v>38.63183377034585</v>
      </c>
      <c r="G40" s="9">
        <f t="shared" si="16"/>
        <v>38.58390820294882</v>
      </c>
      <c r="H40" s="9">
        <f t="shared" si="16"/>
        <v>38.426111076161888</v>
      </c>
      <c r="I40" s="9">
        <f t="shared" si="16"/>
        <v>38.17037502123916</v>
      </c>
      <c r="J40" s="9">
        <f t="shared" si="16"/>
        <v>37.825424394952606</v>
      </c>
      <c r="K40" s="9">
        <f t="shared" si="16"/>
        <v>37.397694901971377</v>
      </c>
      <c r="L40" s="9">
        <f t="shared" si="16"/>
        <v>36.891929893033051</v>
      </c>
      <c r="M40" s="9">
        <f t="shared" si="16"/>
        <v>36.311581358590487</v>
      </c>
      <c r="N40" s="9">
        <f t="shared" si="16"/>
        <v>35.659087696138755</v>
      </c>
      <c r="O40" s="9"/>
      <c r="P40" s="9"/>
      <c r="Q40" s="9"/>
      <c r="R40" s="9"/>
      <c r="S40" s="9"/>
      <c r="T40" s="9"/>
      <c r="U40" s="9"/>
    </row>
    <row r="41" spans="2:21" x14ac:dyDescent="0.2">
      <c r="B41" s="3" t="s">
        <v>34</v>
      </c>
      <c r="C41" s="1" t="s">
        <v>2</v>
      </c>
      <c r="D41" s="14">
        <f xml:space="preserve"> D31- $D$18*COS(D35+D38)</f>
        <v>54.829147757275045</v>
      </c>
      <c r="E41" s="14">
        <f t="shared" ref="E41:N41" si="17" xml:space="preserve"> E31- $D$18*COS(E35+E38)</f>
        <v>54.542536247799831</v>
      </c>
      <c r="F41" s="14">
        <f t="shared" si="17"/>
        <v>54.136722899258871</v>
      </c>
      <c r="G41" s="14">
        <f t="shared" si="17"/>
        <v>53.622648222118102</v>
      </c>
      <c r="H41" s="14">
        <f t="shared" si="17"/>
        <v>53.00846757919512</v>
      </c>
      <c r="I41" s="14">
        <f t="shared" si="17"/>
        <v>52.300477800341454</v>
      </c>
      <c r="J41" s="14">
        <f t="shared" si="17"/>
        <v>51.503676425233891</v>
      </c>
      <c r="K41" s="14">
        <f t="shared" si="17"/>
        <v>50.622120478153526</v>
      </c>
      <c r="L41" s="14">
        <f t="shared" si="17"/>
        <v>49.659168633524537</v>
      </c>
      <c r="M41" s="14">
        <f t="shared" si="17"/>
        <v>48.617652073311227</v>
      </c>
      <c r="N41" s="14">
        <f t="shared" si="17"/>
        <v>47.5</v>
      </c>
      <c r="O41" s="9"/>
      <c r="P41" s="9"/>
      <c r="Q41" s="9"/>
      <c r="R41" s="9"/>
      <c r="S41" s="9"/>
      <c r="T41" s="9"/>
      <c r="U41" s="9"/>
    </row>
    <row r="42" spans="2:21" x14ac:dyDescent="0.2">
      <c r="C42" s="1" t="s">
        <v>1</v>
      </c>
      <c r="D42" s="14">
        <f>D32+$D$18*SIN(D35+D38)</f>
        <v>38.6931001785969</v>
      </c>
      <c r="E42" s="14">
        <f t="shared" ref="E42:N42" si="18">E32+$D$18*SIN(E35+E38)</f>
        <v>41.032232347268859</v>
      </c>
      <c r="F42" s="14">
        <f t="shared" si="18"/>
        <v>43.265405053996226</v>
      </c>
      <c r="G42" s="14">
        <f t="shared" si="18"/>
        <v>45.406298300092935</v>
      </c>
      <c r="H42" s="14">
        <f t="shared" si="18"/>
        <v>47.464204438361634</v>
      </c>
      <c r="I42" s="14">
        <f t="shared" si="18"/>
        <v>49.445565266414278</v>
      </c>
      <c r="J42" s="14">
        <f t="shared" si="18"/>
        <v>51.354864947220548</v>
      </c>
      <c r="K42" s="14">
        <f t="shared" si="18"/>
        <v>53.195178829566785</v>
      </c>
      <c r="L42" s="14">
        <f t="shared" si="18"/>
        <v>54.968525975467209</v>
      </c>
      <c r="M42" s="14">
        <f t="shared" si="18"/>
        <v>56.676103641517187</v>
      </c>
      <c r="N42" s="14">
        <f t="shared" si="18"/>
        <v>58.318447632722034</v>
      </c>
      <c r="O42" s="7"/>
      <c r="P42" s="7"/>
      <c r="Q42" s="7"/>
      <c r="R42" s="7"/>
      <c r="S42" s="7"/>
      <c r="T42" s="7"/>
      <c r="U42" s="7"/>
    </row>
    <row r="43" spans="2:21" x14ac:dyDescent="0.2"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</row>
    <row r="44" spans="2:21" x14ac:dyDescent="0.2">
      <c r="B44" s="3" t="s">
        <v>43</v>
      </c>
      <c r="D44" s="7">
        <f>-ATAN2( D41-$D$22,D42-$D$23)</f>
        <v>-9.2459182477271667E-2</v>
      </c>
      <c r="E44" s="7">
        <f t="shared" ref="E44:N44" si="19">-ATAN2( E41-$D$22,E42-$D$23)</f>
        <v>-0.15138335319693469</v>
      </c>
      <c r="F44" s="7">
        <f t="shared" si="19"/>
        <v>-0.20813460715920534</v>
      </c>
      <c r="G44" s="7">
        <f t="shared" si="19"/>
        <v>-0.26318527204150372</v>
      </c>
      <c r="H44" s="7">
        <f t="shared" si="19"/>
        <v>-0.3168817797076865</v>
      </c>
      <c r="I44" s="7">
        <f t="shared" si="19"/>
        <v>-0.36948917818640448</v>
      </c>
      <c r="J44" s="7">
        <f t="shared" si="19"/>
        <v>-0.42121726695349204</v>
      </c>
      <c r="K44" s="7">
        <f t="shared" si="19"/>
        <v>-0.47223686741059279</v>
      </c>
      <c r="L44" s="7">
        <f t="shared" si="19"/>
        <v>-0.52269043682643457</v>
      </c>
      <c r="M44" s="7">
        <f t="shared" si="19"/>
        <v>-0.5726992615669334</v>
      </c>
      <c r="N44" s="7">
        <f t="shared" si="19"/>
        <v>-0.62236848855502058</v>
      </c>
      <c r="O44" s="7"/>
      <c r="P44" s="7"/>
      <c r="Q44" s="7"/>
      <c r="R44" s="7"/>
      <c r="S44" s="7"/>
      <c r="T44" s="7"/>
      <c r="U44" s="7"/>
    </row>
    <row r="45" spans="2:21" x14ac:dyDescent="0.2">
      <c r="B45" s="3" t="s">
        <v>44</v>
      </c>
      <c r="D45" s="7">
        <f>DEGREES(D44)</f>
        <v>-5.2975209331776023</v>
      </c>
      <c r="E45" s="7">
        <f t="shared" ref="E45:N45" si="20">DEGREES(E44)</f>
        <v>-8.6736272267226351</v>
      </c>
      <c r="F45" s="7">
        <f t="shared" si="20"/>
        <v>-11.925234560835834</v>
      </c>
      <c r="G45" s="7">
        <f t="shared" si="20"/>
        <v>-15.079405317980587</v>
      </c>
      <c r="H45" s="7">
        <f t="shared" si="20"/>
        <v>-18.155988581844731</v>
      </c>
      <c r="I45" s="7">
        <f t="shared" si="20"/>
        <v>-21.170170485838216</v>
      </c>
      <c r="J45" s="7">
        <f t="shared" si="20"/>
        <v>-24.133971654470418</v>
      </c>
      <c r="K45" s="7">
        <f t="shared" si="20"/>
        <v>-27.057179433106015</v>
      </c>
      <c r="L45" s="7">
        <f t="shared" si="20"/>
        <v>-29.947956022004078</v>
      </c>
      <c r="M45" s="7">
        <f t="shared" si="20"/>
        <v>-32.81325061804408</v>
      </c>
      <c r="N45" s="7">
        <f t="shared" si="20"/>
        <v>-35.659087696138755</v>
      </c>
      <c r="O45" s="7"/>
      <c r="P45" s="7"/>
      <c r="Q45" s="7"/>
      <c r="R45" s="7"/>
      <c r="S45" s="7"/>
      <c r="T45" s="7"/>
      <c r="U45" s="7"/>
    </row>
    <row r="46" spans="2:21" x14ac:dyDescent="0.2">
      <c r="B46" s="3" t="s">
        <v>45</v>
      </c>
      <c r="D46" s="7">
        <f>180-(D45+$D$20)</f>
        <v>50.297520933177594</v>
      </c>
      <c r="E46" s="7">
        <f t="shared" ref="E46:N46" si="21">180-(E45+$D$20)</f>
        <v>53.67362722672263</v>
      </c>
      <c r="F46" s="7">
        <f t="shared" si="21"/>
        <v>56.925234560835833</v>
      </c>
      <c r="G46" s="7">
        <f t="shared" si="21"/>
        <v>60.079405317980587</v>
      </c>
      <c r="H46" s="7">
        <f t="shared" si="21"/>
        <v>63.155988581844724</v>
      </c>
      <c r="I46" s="7">
        <f t="shared" si="21"/>
        <v>66.170170485838213</v>
      </c>
      <c r="J46" s="7">
        <f t="shared" si="21"/>
        <v>69.133971654470415</v>
      </c>
      <c r="K46" s="7">
        <f t="shared" si="21"/>
        <v>72.057179433106015</v>
      </c>
      <c r="L46" s="7">
        <f t="shared" si="21"/>
        <v>74.947956022004078</v>
      </c>
      <c r="M46" s="7">
        <f t="shared" si="21"/>
        <v>77.81325061804408</v>
      </c>
      <c r="N46" s="7">
        <f t="shared" si="21"/>
        <v>80.659087696138755</v>
      </c>
      <c r="O46" s="7"/>
      <c r="P46" s="7"/>
      <c r="Q46" s="7"/>
      <c r="R46" s="7"/>
      <c r="S46" s="7"/>
      <c r="T46" s="7"/>
      <c r="U46" s="7"/>
    </row>
    <row r="47" spans="2:21" x14ac:dyDescent="0.2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</row>
    <row r="48" spans="2:21" x14ac:dyDescent="0.2">
      <c r="B48" s="3" t="s">
        <v>46</v>
      </c>
      <c r="C48" s="1" t="s">
        <v>2</v>
      </c>
      <c r="D48" s="7">
        <f>($D$21*COS(RADIANS(D46)))+D41</f>
        <v>80.381192045438084</v>
      </c>
      <c r="E48" s="7">
        <f t="shared" ref="E48:N48" si="22">($D$21*COS(RADIANS(E46)))+E41</f>
        <v>78.237899375487302</v>
      </c>
      <c r="F48" s="7">
        <f t="shared" si="22"/>
        <v>75.966041091809359</v>
      </c>
      <c r="G48" s="7">
        <f t="shared" si="22"/>
        <v>73.574620592314602</v>
      </c>
      <c r="H48" s="7">
        <f t="shared" si="22"/>
        <v>71.070989266492063</v>
      </c>
      <c r="I48" s="7">
        <f t="shared" si="22"/>
        <v>68.461341436506785</v>
      </c>
      <c r="J48" s="7">
        <f t="shared" si="22"/>
        <v>65.751037654186476</v>
      </c>
      <c r="K48" s="7">
        <f t="shared" si="22"/>
        <v>62.944829093211482</v>
      </c>
      <c r="L48" s="7">
        <f t="shared" si="22"/>
        <v>60.047021677025249</v>
      </c>
      <c r="M48" s="7">
        <f t="shared" si="22"/>
        <v>57.061601947300367</v>
      </c>
      <c r="N48" s="7">
        <f t="shared" si="22"/>
        <v>53.992337940721654</v>
      </c>
      <c r="O48" s="7"/>
      <c r="P48" s="7"/>
      <c r="Q48" s="7"/>
      <c r="R48" s="7"/>
      <c r="S48" s="7"/>
      <c r="T48" s="7"/>
      <c r="U48" s="7"/>
    </row>
    <row r="49" spans="2:21" x14ac:dyDescent="0.2">
      <c r="C49" s="1" t="s">
        <v>21</v>
      </c>
      <c r="D49" s="7">
        <f>($D$21*SIN(RADIANS(D46)))+D42</f>
        <v>69.467976826534169</v>
      </c>
      <c r="E49" s="7">
        <f t="shared" ref="E49:N49" si="23">($D$21*SIN(RADIANS(E46)))+E42</f>
        <v>73.258460271849628</v>
      </c>
      <c r="F49" s="7">
        <f t="shared" si="23"/>
        <v>76.7837711724153</v>
      </c>
      <c r="G49" s="7">
        <f t="shared" si="23"/>
        <v>80.074998860380958</v>
      </c>
      <c r="H49" s="7">
        <f t="shared" si="23"/>
        <v>83.153773086580514</v>
      </c>
      <c r="I49" s="7">
        <f t="shared" si="23"/>
        <v>86.035543218488385</v>
      </c>
      <c r="J49" s="7">
        <f t="shared" si="23"/>
        <v>88.731497995312765</v>
      </c>
      <c r="K49" s="7">
        <f t="shared" si="23"/>
        <v>91.249756115201905</v>
      </c>
      <c r="L49" s="7">
        <f t="shared" si="23"/>
        <v>93.596139274073067</v>
      </c>
      <c r="M49" s="7">
        <f t="shared" si="23"/>
        <v>95.774693264744769</v>
      </c>
      <c r="N49" s="7">
        <f t="shared" si="23"/>
        <v>97.788050469125977</v>
      </c>
      <c r="O49" s="7"/>
      <c r="P49" s="7"/>
      <c r="Q49" s="7"/>
      <c r="R49" s="7"/>
      <c r="S49" s="7"/>
      <c r="T49" s="7"/>
      <c r="U49" s="7"/>
    </row>
    <row r="50" spans="2:21" x14ac:dyDescent="0.2"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</row>
    <row r="51" spans="2:21" x14ac:dyDescent="0.2">
      <c r="B51" s="3" t="s">
        <v>24</v>
      </c>
      <c r="D51" s="8">
        <f>SQRT(($D$15-D48)^2+($D$16-D49)^2)</f>
        <v>188.10261692745922</v>
      </c>
      <c r="E51" s="8">
        <f t="shared" ref="E51:N51" si="24">SQRT(($D$15-E48)^2+($D$16-E49)^2)</f>
        <v>184.30340007448285</v>
      </c>
      <c r="F51" s="8">
        <f t="shared" si="24"/>
        <v>180.55203976430371</v>
      </c>
      <c r="G51" s="8">
        <f t="shared" si="24"/>
        <v>176.83302867195849</v>
      </c>
      <c r="H51" s="8">
        <f t="shared" si="24"/>
        <v>173.13586347900332</v>
      </c>
      <c r="I51" s="8">
        <f t="shared" si="24"/>
        <v>169.45331561874019</v>
      </c>
      <c r="J51" s="8">
        <f t="shared" si="24"/>
        <v>165.78044992110176</v>
      </c>
      <c r="K51" s="8">
        <f t="shared" si="24"/>
        <v>162.1140436610458</v>
      </c>
      <c r="L51" s="8">
        <f t="shared" si="24"/>
        <v>158.45223622601608</v>
      </c>
      <c r="M51" s="8">
        <f t="shared" si="24"/>
        <v>154.79432057016086</v>
      </c>
      <c r="N51" s="8">
        <f t="shared" si="24"/>
        <v>151.14062750420331</v>
      </c>
      <c r="O51" s="12"/>
      <c r="P51" s="12"/>
      <c r="Q51" s="12"/>
      <c r="R51" s="12"/>
      <c r="S51" s="12"/>
      <c r="T51" s="12"/>
      <c r="U51" s="12"/>
    </row>
    <row r="52" spans="2:21" x14ac:dyDescent="0.2">
      <c r="B52" s="3" t="s">
        <v>53</v>
      </c>
      <c r="D52" s="7">
        <f>$D$51-D51</f>
        <v>0</v>
      </c>
      <c r="E52" s="7">
        <f>$D$51-E51</f>
        <v>3.7992168529763717</v>
      </c>
      <c r="F52" s="7">
        <f t="shared" ref="F52:N52" si="25">$D$51-F51</f>
        <v>7.5505771631555092</v>
      </c>
      <c r="G52" s="7">
        <f t="shared" si="25"/>
        <v>11.269588255500736</v>
      </c>
      <c r="H52" s="7">
        <f t="shared" si="25"/>
        <v>14.966753448455904</v>
      </c>
      <c r="I52" s="7">
        <f t="shared" si="25"/>
        <v>18.649301308719032</v>
      </c>
      <c r="J52" s="7">
        <f t="shared" si="25"/>
        <v>22.322167006357461</v>
      </c>
      <c r="K52" s="7">
        <f t="shared" si="25"/>
        <v>25.988573266413425</v>
      </c>
      <c r="L52" s="7">
        <f t="shared" si="25"/>
        <v>29.65038070144314</v>
      </c>
      <c r="M52" s="7">
        <f t="shared" si="25"/>
        <v>33.30829635729836</v>
      </c>
      <c r="N52" s="7">
        <f t="shared" si="25"/>
        <v>36.961989423255915</v>
      </c>
      <c r="O52" s="7"/>
      <c r="P52" s="7"/>
      <c r="Q52" s="7"/>
      <c r="R52" s="7"/>
      <c r="S52" s="7"/>
      <c r="T52" s="7"/>
    </row>
    <row r="53" spans="2:21" x14ac:dyDescent="0.2">
      <c r="B53" s="3" t="s">
        <v>54</v>
      </c>
      <c r="D53">
        <f>D52*180</f>
        <v>0</v>
      </c>
      <c r="E53">
        <f t="shared" ref="E53:N53" si="26">E52*180</f>
        <v>683.8590335357469</v>
      </c>
      <c r="F53">
        <f t="shared" si="26"/>
        <v>1359.1038893679915</v>
      </c>
      <c r="G53">
        <f t="shared" si="26"/>
        <v>2028.5258859901323</v>
      </c>
      <c r="H53">
        <f t="shared" si="26"/>
        <v>2694.0156207220625</v>
      </c>
      <c r="I53">
        <f t="shared" si="26"/>
        <v>3356.8742355694258</v>
      </c>
      <c r="J53">
        <f t="shared" si="26"/>
        <v>4017.9900611443427</v>
      </c>
      <c r="K53">
        <f t="shared" si="26"/>
        <v>4677.9431879544163</v>
      </c>
      <c r="L53">
        <f t="shared" si="26"/>
        <v>5337.0685262597653</v>
      </c>
      <c r="M53">
        <f t="shared" si="26"/>
        <v>5995.4933443137052</v>
      </c>
      <c r="N53">
        <f t="shared" si="26"/>
        <v>6653.1580961860645</v>
      </c>
      <c r="O53" s="7"/>
      <c r="P53" s="7"/>
      <c r="Q53" s="7"/>
      <c r="R53" s="7"/>
      <c r="S53" s="7"/>
      <c r="T53" s="7"/>
    </row>
    <row r="54" spans="2:21" x14ac:dyDescent="0.2">
      <c r="B54" s="3" t="s">
        <v>55</v>
      </c>
      <c r="D54">
        <f>D53/9.8</f>
        <v>0</v>
      </c>
      <c r="E54">
        <f t="shared" ref="E54:N54" si="27">E53/9.8</f>
        <v>69.781534034259877</v>
      </c>
      <c r="F54">
        <f t="shared" si="27"/>
        <v>138.6840703436726</v>
      </c>
      <c r="G54">
        <f t="shared" si="27"/>
        <v>206.99243734593185</v>
      </c>
      <c r="H54">
        <f t="shared" si="27"/>
        <v>274.89955313490429</v>
      </c>
      <c r="I54">
        <f t="shared" si="27"/>
        <v>342.53818730300259</v>
      </c>
      <c r="J54">
        <f t="shared" si="27"/>
        <v>409.99898583105534</v>
      </c>
      <c r="K54">
        <f t="shared" si="27"/>
        <v>477.34114162800165</v>
      </c>
      <c r="L54">
        <f t="shared" si="27"/>
        <v>544.59882921018004</v>
      </c>
      <c r="M54">
        <f t="shared" si="27"/>
        <v>611.78503513405155</v>
      </c>
      <c r="N54">
        <f t="shared" si="27"/>
        <v>678.89368328429225</v>
      </c>
    </row>
    <row r="60" spans="2:21" x14ac:dyDescent="0.2">
      <c r="B60" s="3" t="s">
        <v>27</v>
      </c>
    </row>
    <row r="61" spans="2:21" x14ac:dyDescent="0.2">
      <c r="B61" s="3" t="s">
        <v>28</v>
      </c>
    </row>
    <row r="62" spans="2:21" x14ac:dyDescent="0.2">
      <c r="B62" s="3" t="s">
        <v>29</v>
      </c>
    </row>
    <row r="94" spans="4:39" x14ac:dyDescent="0.2">
      <c r="AD94">
        <v>218</v>
      </c>
    </row>
    <row r="96" spans="4:39" x14ac:dyDescent="0.2">
      <c r="D96">
        <v>15</v>
      </c>
      <c r="E96">
        <v>13</v>
      </c>
      <c r="F96">
        <v>11</v>
      </c>
      <c r="G96">
        <v>9</v>
      </c>
      <c r="H96">
        <v>7</v>
      </c>
      <c r="I96">
        <v>5</v>
      </c>
      <c r="J96">
        <v>3</v>
      </c>
      <c r="K96">
        <v>2</v>
      </c>
      <c r="L96">
        <v>0</v>
      </c>
      <c r="N96" t="s">
        <v>56</v>
      </c>
      <c r="O96" t="s">
        <v>57</v>
      </c>
      <c r="P96" t="s">
        <v>58</v>
      </c>
      <c r="Q96" t="s">
        <v>59</v>
      </c>
      <c r="R96" t="s">
        <v>60</v>
      </c>
      <c r="S96" t="s">
        <v>61</v>
      </c>
      <c r="W96">
        <v>13</v>
      </c>
      <c r="X96">
        <v>11</v>
      </c>
      <c r="Y96">
        <v>9</v>
      </c>
      <c r="Z96">
        <v>7</v>
      </c>
      <c r="AA96">
        <v>5</v>
      </c>
      <c r="AB96">
        <v>3</v>
      </c>
      <c r="AC96">
        <v>2</v>
      </c>
      <c r="AD96">
        <v>0</v>
      </c>
      <c r="AF96">
        <v>13</v>
      </c>
      <c r="AG96">
        <v>11</v>
      </c>
      <c r="AH96">
        <v>9</v>
      </c>
      <c r="AI96">
        <v>7</v>
      </c>
      <c r="AJ96">
        <v>5</v>
      </c>
      <c r="AK96">
        <v>3</v>
      </c>
      <c r="AL96">
        <v>2</v>
      </c>
      <c r="AM96">
        <v>0</v>
      </c>
    </row>
    <row r="97" spans="4:39" x14ac:dyDescent="0.2">
      <c r="D97">
        <v>220.86</v>
      </c>
      <c r="E97">
        <v>215.7</v>
      </c>
      <c r="F97">
        <v>210.37</v>
      </c>
      <c r="G97">
        <v>204.88</v>
      </c>
      <c r="H97">
        <v>199.23</v>
      </c>
      <c r="I97">
        <v>193.41</v>
      </c>
      <c r="J97">
        <v>187.43</v>
      </c>
      <c r="K97">
        <v>184.37</v>
      </c>
      <c r="L97">
        <v>178.13</v>
      </c>
      <c r="N97">
        <v>75</v>
      </c>
      <c r="O97">
        <v>75</v>
      </c>
      <c r="P97">
        <v>75</v>
      </c>
      <c r="Q97">
        <v>16.04</v>
      </c>
      <c r="R97">
        <v>57.97</v>
      </c>
      <c r="S97">
        <v>125</v>
      </c>
      <c r="W97">
        <f t="shared" ref="W97" si="28">($D97-E97)*180/9.8</f>
        <v>94.775510204082082</v>
      </c>
      <c r="X97">
        <f t="shared" ref="X97:X109" si="29">($D97-F97)*180/9.8</f>
        <v>192.67346938775526</v>
      </c>
      <c r="Y97">
        <f t="shared" ref="Y97:Y109" si="30">($D97-G97)*180/9.8</f>
        <v>293.51020408163299</v>
      </c>
      <c r="Z97">
        <f t="shared" ref="Z97:Z109" si="31">($D97-H97)*180/9.8</f>
        <v>397.28571428571468</v>
      </c>
      <c r="AA97">
        <f t="shared" ref="AA97:AA109" si="32">($D97-I97)*180/9.8</f>
        <v>504.183673469388</v>
      </c>
      <c r="AB97">
        <f t="shared" ref="AB97:AB109" si="33">($D97-J97)*180/9.8</f>
        <v>614.02040816326542</v>
      </c>
      <c r="AC97">
        <f t="shared" ref="AC97:AC109" si="34">($D97-K97)*180/9.8</f>
        <v>670.22448979591843</v>
      </c>
      <c r="AD97">
        <f t="shared" ref="AD97:AD109" si="35">($D97-L97)*180/9.8</f>
        <v>784.83673469387782</v>
      </c>
      <c r="AF97">
        <f>$D97-E97</f>
        <v>5.160000000000025</v>
      </c>
      <c r="AG97">
        <f t="shared" ref="AG97:AG109" si="36">$D97-F97</f>
        <v>10.490000000000009</v>
      </c>
      <c r="AH97">
        <f t="shared" ref="AH97:AH109" si="37">$D97-G97</f>
        <v>15.980000000000018</v>
      </c>
      <c r="AI97">
        <f t="shared" ref="AI97:AI109" si="38">$D97-H97</f>
        <v>21.630000000000024</v>
      </c>
      <c r="AJ97">
        <f t="shared" ref="AJ97:AJ109" si="39">$D97-I97</f>
        <v>27.450000000000017</v>
      </c>
      <c r="AK97">
        <f t="shared" ref="AK97:AK109" si="40">$D97-J97</f>
        <v>33.430000000000007</v>
      </c>
      <c r="AL97">
        <f t="shared" ref="AL97:AL109" si="41">$D97-K97</f>
        <v>36.490000000000009</v>
      </c>
      <c r="AM97">
        <f t="shared" ref="AM97:AM109" si="42">$D97-L97</f>
        <v>42.730000000000018</v>
      </c>
    </row>
    <row r="98" spans="4:39" x14ac:dyDescent="0.2">
      <c r="D98">
        <v>226.07</v>
      </c>
      <c r="E98">
        <v>220.69</v>
      </c>
      <c r="F98">
        <v>215.19</v>
      </c>
      <c r="G98">
        <v>209.54</v>
      </c>
      <c r="H98">
        <v>203.75</v>
      </c>
      <c r="I98">
        <v>197.81</v>
      </c>
      <c r="J98">
        <v>191.72</v>
      </c>
      <c r="K98">
        <v>188.61</v>
      </c>
      <c r="L98">
        <v>182.27</v>
      </c>
      <c r="N98">
        <v>75</v>
      </c>
      <c r="O98">
        <v>70</v>
      </c>
      <c r="P98">
        <v>70</v>
      </c>
      <c r="Q98">
        <v>16.04</v>
      </c>
      <c r="R98">
        <v>57.97</v>
      </c>
      <c r="S98">
        <v>125</v>
      </c>
      <c r="W98">
        <f t="shared" ref="W98:W109" si="43">($D98-E98)*180/9.8</f>
        <v>98.816326530612159</v>
      </c>
      <c r="X98">
        <f t="shared" si="29"/>
        <v>199.83673469387745</v>
      </c>
      <c r="Y98">
        <f t="shared" si="30"/>
        <v>303.61224489795916</v>
      </c>
      <c r="Z98">
        <f t="shared" si="31"/>
        <v>409.95918367346923</v>
      </c>
      <c r="AA98">
        <f t="shared" si="32"/>
        <v>519.06122448979568</v>
      </c>
      <c r="AB98">
        <f t="shared" si="33"/>
        <v>630.91836734693868</v>
      </c>
      <c r="AC98">
        <f t="shared" si="34"/>
        <v>688.04081632653026</v>
      </c>
      <c r="AD98">
        <f t="shared" si="35"/>
        <v>804.48979591836701</v>
      </c>
      <c r="AF98">
        <f t="shared" ref="AF98:AF109" si="44">$D98-E98</f>
        <v>5.3799999999999955</v>
      </c>
      <c r="AG98">
        <f t="shared" si="36"/>
        <v>10.879999999999995</v>
      </c>
      <c r="AH98">
        <f t="shared" si="37"/>
        <v>16.53</v>
      </c>
      <c r="AI98">
        <f t="shared" si="38"/>
        <v>22.319999999999993</v>
      </c>
      <c r="AJ98">
        <f t="shared" si="39"/>
        <v>28.259999999999991</v>
      </c>
      <c r="AK98">
        <f t="shared" si="40"/>
        <v>34.349999999999994</v>
      </c>
      <c r="AL98">
        <f t="shared" si="41"/>
        <v>37.45999999999998</v>
      </c>
      <c r="AM98">
        <f t="shared" si="42"/>
        <v>43.799999999999983</v>
      </c>
    </row>
    <row r="99" spans="4:39" x14ac:dyDescent="0.2">
      <c r="D99">
        <v>212.1</v>
      </c>
      <c r="E99">
        <v>206.61</v>
      </c>
      <c r="F99">
        <v>200.95</v>
      </c>
      <c r="G99">
        <v>195.13</v>
      </c>
      <c r="H99">
        <v>189.13</v>
      </c>
      <c r="I99">
        <v>182.96</v>
      </c>
      <c r="J99">
        <v>176.62</v>
      </c>
      <c r="K99">
        <v>173.38</v>
      </c>
      <c r="L99">
        <v>166.77</v>
      </c>
      <c r="N99">
        <v>75</v>
      </c>
      <c r="O99">
        <v>70</v>
      </c>
      <c r="P99">
        <v>80</v>
      </c>
      <c r="Q99">
        <v>16.04</v>
      </c>
      <c r="R99">
        <v>57.97</v>
      </c>
      <c r="S99">
        <v>125</v>
      </c>
      <c r="W99">
        <f t="shared" si="43"/>
        <v>100.83673469387719</v>
      </c>
      <c r="X99">
        <f t="shared" si="29"/>
        <v>204.79591836734701</v>
      </c>
      <c r="Y99">
        <f t="shared" si="30"/>
        <v>311.69387755102036</v>
      </c>
      <c r="Z99">
        <f t="shared" si="31"/>
        <v>421.89795918367338</v>
      </c>
      <c r="AA99">
        <f t="shared" si="32"/>
        <v>535.22448979591798</v>
      </c>
      <c r="AB99">
        <f t="shared" si="33"/>
        <v>651.67346938775484</v>
      </c>
      <c r="AC99">
        <f t="shared" si="34"/>
        <v>711.1836734693876</v>
      </c>
      <c r="AD99">
        <f t="shared" si="35"/>
        <v>832.59183673469352</v>
      </c>
      <c r="AF99">
        <f t="shared" si="44"/>
        <v>5.4899999999999807</v>
      </c>
      <c r="AG99">
        <f t="shared" si="36"/>
        <v>11.150000000000006</v>
      </c>
      <c r="AH99">
        <f t="shared" si="37"/>
        <v>16.97</v>
      </c>
      <c r="AI99">
        <f t="shared" si="38"/>
        <v>22.97</v>
      </c>
      <c r="AJ99">
        <f t="shared" si="39"/>
        <v>29.139999999999986</v>
      </c>
      <c r="AK99">
        <f t="shared" si="40"/>
        <v>35.47999999999999</v>
      </c>
      <c r="AL99">
        <f t="shared" si="41"/>
        <v>38.72</v>
      </c>
      <c r="AM99">
        <f t="shared" si="42"/>
        <v>45.329999999999984</v>
      </c>
    </row>
    <row r="100" spans="4:39" x14ac:dyDescent="0.2">
      <c r="D100">
        <v>214.51</v>
      </c>
      <c r="E100">
        <v>209.23</v>
      </c>
      <c r="F100">
        <v>203.78</v>
      </c>
      <c r="G100">
        <v>198.17</v>
      </c>
      <c r="H100">
        <v>192.38</v>
      </c>
      <c r="I100">
        <v>186.43</v>
      </c>
      <c r="J100">
        <v>180.3</v>
      </c>
      <c r="K100">
        <v>177.17</v>
      </c>
      <c r="L100">
        <v>170.77</v>
      </c>
      <c r="N100">
        <v>75</v>
      </c>
      <c r="O100">
        <v>75</v>
      </c>
      <c r="P100">
        <v>80</v>
      </c>
      <c r="Q100">
        <v>16.04</v>
      </c>
      <c r="R100">
        <v>57.97</v>
      </c>
      <c r="S100">
        <v>125</v>
      </c>
      <c r="W100">
        <f t="shared" si="43"/>
        <v>96.979591836734713</v>
      </c>
      <c r="X100">
        <f t="shared" si="29"/>
        <v>197.08163265306104</v>
      </c>
      <c r="Y100">
        <f t="shared" si="30"/>
        <v>300.12244897959187</v>
      </c>
      <c r="Z100">
        <f t="shared" si="31"/>
        <v>406.46938775510193</v>
      </c>
      <c r="AA100">
        <f t="shared" si="32"/>
        <v>515.75510204081593</v>
      </c>
      <c r="AB100">
        <f t="shared" si="33"/>
        <v>628.34693877550978</v>
      </c>
      <c r="AC100">
        <f t="shared" si="34"/>
        <v>685.83673469387759</v>
      </c>
      <c r="AD100">
        <f t="shared" si="35"/>
        <v>803.38775510204039</v>
      </c>
      <c r="AF100">
        <f t="shared" si="44"/>
        <v>5.2800000000000011</v>
      </c>
      <c r="AG100">
        <f t="shared" si="36"/>
        <v>10.72999999999999</v>
      </c>
      <c r="AH100">
        <f t="shared" si="37"/>
        <v>16.340000000000003</v>
      </c>
      <c r="AI100">
        <f t="shared" si="38"/>
        <v>22.129999999999995</v>
      </c>
      <c r="AJ100">
        <f t="shared" si="39"/>
        <v>28.079999999999984</v>
      </c>
      <c r="AK100">
        <f t="shared" si="40"/>
        <v>34.20999999999998</v>
      </c>
      <c r="AL100">
        <f t="shared" si="41"/>
        <v>37.340000000000003</v>
      </c>
      <c r="AM100">
        <f t="shared" si="42"/>
        <v>43.739999999999981</v>
      </c>
    </row>
    <row r="101" spans="4:39" x14ac:dyDescent="0.2">
      <c r="D101">
        <v>222.08</v>
      </c>
      <c r="E101">
        <v>216.83</v>
      </c>
      <c r="F101">
        <v>211.41</v>
      </c>
      <c r="G101">
        <v>205.82</v>
      </c>
      <c r="H101">
        <v>200.04</v>
      </c>
      <c r="I101">
        <v>194.09</v>
      </c>
      <c r="J101">
        <v>187.96</v>
      </c>
      <c r="K101">
        <v>184.82</v>
      </c>
      <c r="L101">
        <v>178.41</v>
      </c>
      <c r="N101">
        <v>75</v>
      </c>
      <c r="O101">
        <v>75</v>
      </c>
      <c r="P101">
        <v>75</v>
      </c>
      <c r="Q101">
        <v>20</v>
      </c>
      <c r="R101">
        <v>57.97</v>
      </c>
      <c r="S101">
        <v>125</v>
      </c>
      <c r="W101">
        <f t="shared" si="43"/>
        <v>96.428571428571416</v>
      </c>
      <c r="X101">
        <f t="shared" si="29"/>
        <v>195.97959183673498</v>
      </c>
      <c r="Y101">
        <f t="shared" si="30"/>
        <v>298.6530612244901</v>
      </c>
      <c r="Z101">
        <f t="shared" si="31"/>
        <v>404.81632653061257</v>
      </c>
      <c r="AA101">
        <f t="shared" si="32"/>
        <v>514.10204081632662</v>
      </c>
      <c r="AB101">
        <f t="shared" si="33"/>
        <v>626.69387755102036</v>
      </c>
      <c r="AC101">
        <f t="shared" si="34"/>
        <v>684.36734693877588</v>
      </c>
      <c r="AD101">
        <f t="shared" si="35"/>
        <v>802.10204081632673</v>
      </c>
      <c r="AF101">
        <f t="shared" si="44"/>
        <v>5.25</v>
      </c>
      <c r="AG101">
        <f t="shared" si="36"/>
        <v>10.670000000000016</v>
      </c>
      <c r="AH101">
        <f t="shared" si="37"/>
        <v>16.260000000000019</v>
      </c>
      <c r="AI101">
        <f t="shared" si="38"/>
        <v>22.04000000000002</v>
      </c>
      <c r="AJ101">
        <f t="shared" si="39"/>
        <v>27.990000000000009</v>
      </c>
      <c r="AK101">
        <f t="shared" si="40"/>
        <v>34.120000000000005</v>
      </c>
      <c r="AL101">
        <f t="shared" si="41"/>
        <v>37.260000000000019</v>
      </c>
      <c r="AM101">
        <f t="shared" si="42"/>
        <v>43.670000000000016</v>
      </c>
    </row>
    <row r="102" spans="4:39" x14ac:dyDescent="0.2">
      <c r="D102">
        <v>239.02</v>
      </c>
      <c r="E102">
        <v>232.82</v>
      </c>
      <c r="F102">
        <v>226.31</v>
      </c>
      <c r="G102">
        <v>219.48</v>
      </c>
      <c r="H102">
        <v>212.33</v>
      </c>
      <c r="I102">
        <v>204.83</v>
      </c>
      <c r="J102">
        <v>196.98</v>
      </c>
      <c r="K102">
        <v>192.92</v>
      </c>
      <c r="L102">
        <v>184.51</v>
      </c>
      <c r="N102">
        <v>75</v>
      </c>
      <c r="O102">
        <v>75</v>
      </c>
      <c r="P102">
        <v>75</v>
      </c>
      <c r="Q102">
        <v>50</v>
      </c>
      <c r="R102">
        <v>57.97</v>
      </c>
      <c r="S102">
        <v>125</v>
      </c>
      <c r="W102">
        <f t="shared" si="43"/>
        <v>113.87755102040848</v>
      </c>
      <c r="X102">
        <f t="shared" si="29"/>
        <v>233.44897959183689</v>
      </c>
      <c r="Y102">
        <f t="shared" si="30"/>
        <v>358.89795918367378</v>
      </c>
      <c r="Z102">
        <f t="shared" si="31"/>
        <v>490.22448979591832</v>
      </c>
      <c r="AA102">
        <f t="shared" si="32"/>
        <v>627.97959183673458</v>
      </c>
      <c r="AB102">
        <f t="shared" si="33"/>
        <v>772.16326530612275</v>
      </c>
      <c r="AC102">
        <f t="shared" si="34"/>
        <v>846.73469387755131</v>
      </c>
      <c r="AD102">
        <f t="shared" si="35"/>
        <v>1001.2040816326532</v>
      </c>
      <c r="AF102">
        <f t="shared" si="44"/>
        <v>6.2000000000000171</v>
      </c>
      <c r="AG102">
        <f t="shared" si="36"/>
        <v>12.710000000000008</v>
      </c>
      <c r="AH102">
        <f t="shared" si="37"/>
        <v>19.54000000000002</v>
      </c>
      <c r="AI102">
        <f t="shared" si="38"/>
        <v>26.689999999999998</v>
      </c>
      <c r="AJ102">
        <f t="shared" si="39"/>
        <v>34.19</v>
      </c>
      <c r="AK102">
        <f t="shared" si="40"/>
        <v>42.04000000000002</v>
      </c>
      <c r="AL102">
        <f t="shared" si="41"/>
        <v>46.100000000000023</v>
      </c>
      <c r="AM102">
        <f t="shared" si="42"/>
        <v>54.510000000000019</v>
      </c>
    </row>
    <row r="103" spans="4:39" x14ac:dyDescent="0.2">
      <c r="D103">
        <v>231.41</v>
      </c>
      <c r="E103">
        <v>226.1</v>
      </c>
      <c r="F103">
        <v>220.65</v>
      </c>
      <c r="G103">
        <v>215.08</v>
      </c>
      <c r="H103">
        <v>209.33</v>
      </c>
      <c r="I103">
        <v>203.45</v>
      </c>
      <c r="J103">
        <v>197.42</v>
      </c>
      <c r="K103">
        <v>194.35</v>
      </c>
      <c r="L103">
        <v>188.08</v>
      </c>
      <c r="N103">
        <v>75</v>
      </c>
      <c r="O103">
        <v>75</v>
      </c>
      <c r="P103">
        <v>75</v>
      </c>
      <c r="Q103">
        <v>16.04</v>
      </c>
      <c r="R103">
        <v>57.97</v>
      </c>
      <c r="S103">
        <v>135</v>
      </c>
      <c r="W103">
        <f t="shared" si="43"/>
        <v>97.530612244897995</v>
      </c>
      <c r="X103">
        <f t="shared" si="29"/>
        <v>197.63265306122432</v>
      </c>
      <c r="Y103">
        <f t="shared" si="30"/>
        <v>299.93877551020375</v>
      </c>
      <c r="Z103">
        <f t="shared" si="31"/>
        <v>405.55102040816291</v>
      </c>
      <c r="AA103">
        <f t="shared" si="32"/>
        <v>513.55102040816337</v>
      </c>
      <c r="AB103">
        <f t="shared" si="33"/>
        <v>624.30612244897975</v>
      </c>
      <c r="AC103">
        <f t="shared" si="34"/>
        <v>680.69387755102036</v>
      </c>
      <c r="AD103">
        <f t="shared" si="35"/>
        <v>795.85714285714243</v>
      </c>
      <c r="AF103">
        <f t="shared" si="44"/>
        <v>5.3100000000000023</v>
      </c>
      <c r="AG103">
        <f t="shared" si="36"/>
        <v>10.759999999999991</v>
      </c>
      <c r="AH103">
        <f t="shared" si="37"/>
        <v>16.329999999999984</v>
      </c>
      <c r="AI103">
        <f t="shared" si="38"/>
        <v>22.079999999999984</v>
      </c>
      <c r="AJ103">
        <f t="shared" si="39"/>
        <v>27.960000000000008</v>
      </c>
      <c r="AK103">
        <f t="shared" si="40"/>
        <v>33.990000000000009</v>
      </c>
      <c r="AL103">
        <f t="shared" si="41"/>
        <v>37.06</v>
      </c>
      <c r="AM103">
        <f t="shared" si="42"/>
        <v>43.329999999999984</v>
      </c>
    </row>
    <row r="104" spans="4:39" x14ac:dyDescent="0.2">
      <c r="D104">
        <v>223.77</v>
      </c>
      <c r="E104">
        <v>218.91</v>
      </c>
      <c r="F104">
        <v>213.91</v>
      </c>
      <c r="G104">
        <v>208.78</v>
      </c>
      <c r="H104">
        <v>203.5</v>
      </c>
      <c r="I104">
        <v>198.08</v>
      </c>
      <c r="J104">
        <v>192.51</v>
      </c>
      <c r="K104">
        <v>189.67</v>
      </c>
      <c r="L104">
        <v>183.88</v>
      </c>
      <c r="N104">
        <v>60</v>
      </c>
      <c r="O104">
        <v>75</v>
      </c>
      <c r="P104">
        <v>75</v>
      </c>
      <c r="Q104">
        <v>16.04</v>
      </c>
      <c r="R104">
        <v>57.97</v>
      </c>
      <c r="S104">
        <v>135</v>
      </c>
      <c r="W104">
        <f t="shared" si="43"/>
        <v>89.265306122449218</v>
      </c>
      <c r="X104">
        <f t="shared" si="29"/>
        <v>181.10204081632676</v>
      </c>
      <c r="Y104">
        <f t="shared" si="30"/>
        <v>275.32653061224505</v>
      </c>
      <c r="Z104">
        <f t="shared" si="31"/>
        <v>372.30612244897975</v>
      </c>
      <c r="AA104">
        <f t="shared" si="32"/>
        <v>471.85714285714278</v>
      </c>
      <c r="AB104">
        <f t="shared" si="33"/>
        <v>574.16326530612275</v>
      </c>
      <c r="AC104">
        <f t="shared" si="34"/>
        <v>626.32653061224528</v>
      </c>
      <c r="AD104">
        <f t="shared" si="35"/>
        <v>732.67346938775529</v>
      </c>
      <c r="AF104">
        <f t="shared" si="44"/>
        <v>4.8600000000000136</v>
      </c>
      <c r="AG104">
        <f t="shared" si="36"/>
        <v>9.8600000000000136</v>
      </c>
      <c r="AH104">
        <f t="shared" si="37"/>
        <v>14.990000000000009</v>
      </c>
      <c r="AI104">
        <f t="shared" si="38"/>
        <v>20.27000000000001</v>
      </c>
      <c r="AJ104">
        <f t="shared" si="39"/>
        <v>25.689999999999998</v>
      </c>
      <c r="AK104">
        <f t="shared" si="40"/>
        <v>31.260000000000019</v>
      </c>
      <c r="AL104">
        <f t="shared" si="41"/>
        <v>34.100000000000023</v>
      </c>
      <c r="AM104">
        <f t="shared" si="42"/>
        <v>39.890000000000015</v>
      </c>
    </row>
    <row r="105" spans="4:39" x14ac:dyDescent="0.2">
      <c r="D105">
        <v>220.29</v>
      </c>
      <c r="E105">
        <v>214.62</v>
      </c>
      <c r="F105">
        <v>208.68</v>
      </c>
      <c r="G105">
        <v>202.44</v>
      </c>
      <c r="H105">
        <v>195.9</v>
      </c>
      <c r="I105">
        <v>189.04</v>
      </c>
      <c r="J105">
        <v>181.84</v>
      </c>
      <c r="K105">
        <v>178.11</v>
      </c>
      <c r="L105">
        <v>170.37</v>
      </c>
      <c r="N105">
        <v>60</v>
      </c>
      <c r="O105">
        <v>60</v>
      </c>
      <c r="P105">
        <v>58</v>
      </c>
      <c r="Q105">
        <v>46</v>
      </c>
      <c r="R105">
        <v>57.97</v>
      </c>
      <c r="S105">
        <v>102</v>
      </c>
      <c r="W105">
        <f t="shared" si="43"/>
        <v>104.14285714285691</v>
      </c>
      <c r="X105">
        <f t="shared" si="29"/>
        <v>213.24489795918339</v>
      </c>
      <c r="Y105">
        <f t="shared" si="30"/>
        <v>327.85714285714272</v>
      </c>
      <c r="Z105">
        <f t="shared" si="31"/>
        <v>447.97959183673436</v>
      </c>
      <c r="AA105">
        <f t="shared" si="32"/>
        <v>573.9795918367347</v>
      </c>
      <c r="AB105">
        <f t="shared" si="33"/>
        <v>706.22448979591809</v>
      </c>
      <c r="AC105">
        <f t="shared" si="34"/>
        <v>774.73469387755051</v>
      </c>
      <c r="AD105">
        <f t="shared" si="35"/>
        <v>916.89795918367327</v>
      </c>
      <c r="AF105">
        <f t="shared" si="44"/>
        <v>5.6699999999999875</v>
      </c>
      <c r="AG105">
        <f t="shared" si="36"/>
        <v>11.609999999999985</v>
      </c>
      <c r="AH105">
        <f t="shared" si="37"/>
        <v>17.849999999999994</v>
      </c>
      <c r="AI105">
        <f t="shared" si="38"/>
        <v>24.389999999999986</v>
      </c>
      <c r="AJ105">
        <f t="shared" si="39"/>
        <v>31.25</v>
      </c>
      <c r="AK105">
        <f t="shared" si="40"/>
        <v>38.449999999999989</v>
      </c>
      <c r="AL105">
        <f t="shared" si="41"/>
        <v>42.179999999999978</v>
      </c>
      <c r="AM105">
        <f t="shared" si="42"/>
        <v>49.919999999999987</v>
      </c>
    </row>
    <row r="106" spans="4:39" x14ac:dyDescent="0.2">
      <c r="D106">
        <v>218.03</v>
      </c>
      <c r="E106">
        <v>213.75</v>
      </c>
      <c r="F106">
        <v>209.25</v>
      </c>
      <c r="G106">
        <v>204.5</v>
      </c>
      <c r="H106">
        <v>199.51</v>
      </c>
      <c r="I106">
        <v>194.25</v>
      </c>
      <c r="J106">
        <v>188.72</v>
      </c>
      <c r="K106">
        <v>185.85</v>
      </c>
      <c r="L106">
        <v>179.87</v>
      </c>
      <c r="N106">
        <v>35</v>
      </c>
      <c r="O106">
        <v>65</v>
      </c>
      <c r="P106">
        <v>50</v>
      </c>
      <c r="Q106">
        <v>46</v>
      </c>
      <c r="R106">
        <v>57.97</v>
      </c>
      <c r="S106">
        <v>102</v>
      </c>
      <c r="W106">
        <f t="shared" si="43"/>
        <v>78.612244897959201</v>
      </c>
      <c r="X106">
        <f t="shared" si="29"/>
        <v>161.26530612244898</v>
      </c>
      <c r="Y106">
        <f t="shared" si="30"/>
        <v>248.51020408163265</v>
      </c>
      <c r="Z106">
        <f t="shared" si="31"/>
        <v>340.16326530612258</v>
      </c>
      <c r="AA106">
        <f t="shared" si="32"/>
        <v>436.77551020408168</v>
      </c>
      <c r="AB106">
        <f t="shared" si="33"/>
        <v>538.34693877551024</v>
      </c>
      <c r="AC106">
        <f t="shared" si="34"/>
        <v>591.06122448979602</v>
      </c>
      <c r="AD106">
        <f t="shared" si="35"/>
        <v>700.89795918367338</v>
      </c>
      <c r="AF106">
        <f t="shared" si="44"/>
        <v>4.2800000000000011</v>
      </c>
      <c r="AG106">
        <f t="shared" si="36"/>
        <v>8.7800000000000011</v>
      </c>
      <c r="AH106">
        <f t="shared" si="37"/>
        <v>13.530000000000001</v>
      </c>
      <c r="AI106">
        <f t="shared" si="38"/>
        <v>18.52000000000001</v>
      </c>
      <c r="AJ106">
        <f t="shared" si="39"/>
        <v>23.78</v>
      </c>
      <c r="AK106">
        <f t="shared" si="40"/>
        <v>29.310000000000002</v>
      </c>
      <c r="AL106">
        <f t="shared" si="41"/>
        <v>32.180000000000007</v>
      </c>
      <c r="AM106">
        <f t="shared" si="42"/>
        <v>38.159999999999997</v>
      </c>
    </row>
    <row r="107" spans="4:39" x14ac:dyDescent="0.2">
      <c r="D107">
        <v>220.49</v>
      </c>
      <c r="E107">
        <v>216.36</v>
      </c>
      <c r="F107">
        <v>211.99</v>
      </c>
      <c r="G107">
        <v>207.39</v>
      </c>
      <c r="H107">
        <v>202.53</v>
      </c>
      <c r="I107">
        <v>197.38</v>
      </c>
      <c r="J107">
        <v>191.94</v>
      </c>
      <c r="K107">
        <v>189.09</v>
      </c>
      <c r="L107">
        <v>183.15</v>
      </c>
      <c r="N107">
        <v>35</v>
      </c>
      <c r="O107">
        <v>75</v>
      </c>
      <c r="P107">
        <v>65</v>
      </c>
      <c r="Q107">
        <v>46</v>
      </c>
      <c r="R107">
        <v>65</v>
      </c>
      <c r="S107">
        <v>102</v>
      </c>
      <c r="W107">
        <f t="shared" si="43"/>
        <v>75.857142857142762</v>
      </c>
      <c r="X107">
        <f t="shared" si="29"/>
        <v>156.12244897959184</v>
      </c>
      <c r="Y107">
        <f t="shared" si="30"/>
        <v>240.61224489795958</v>
      </c>
      <c r="Z107">
        <f t="shared" si="31"/>
        <v>329.8775510204083</v>
      </c>
      <c r="AA107">
        <f t="shared" si="32"/>
        <v>424.46938775510233</v>
      </c>
      <c r="AB107">
        <f t="shared" si="33"/>
        <v>524.38775510204096</v>
      </c>
      <c r="AC107">
        <f t="shared" si="34"/>
        <v>576.73469387755108</v>
      </c>
      <c r="AD107">
        <f t="shared" si="35"/>
        <v>685.83673469387759</v>
      </c>
      <c r="AF107">
        <f t="shared" si="44"/>
        <v>4.1299999999999955</v>
      </c>
      <c r="AG107">
        <f t="shared" si="36"/>
        <v>8.5</v>
      </c>
      <c r="AH107">
        <f t="shared" si="37"/>
        <v>13.100000000000023</v>
      </c>
      <c r="AI107">
        <f t="shared" si="38"/>
        <v>17.960000000000008</v>
      </c>
      <c r="AJ107">
        <f t="shared" si="39"/>
        <v>23.110000000000014</v>
      </c>
      <c r="AK107">
        <f t="shared" si="40"/>
        <v>28.550000000000011</v>
      </c>
      <c r="AL107">
        <f t="shared" si="41"/>
        <v>31.400000000000006</v>
      </c>
      <c r="AM107">
        <f t="shared" si="42"/>
        <v>37.340000000000003</v>
      </c>
    </row>
    <row r="108" spans="4:39" x14ac:dyDescent="0.2">
      <c r="D108">
        <v>221.41</v>
      </c>
      <c r="E108">
        <v>217</v>
      </c>
      <c r="F108">
        <v>212.36</v>
      </c>
      <c r="G108">
        <v>207.48</v>
      </c>
      <c r="H108">
        <v>202.34</v>
      </c>
      <c r="I108">
        <v>196.95</v>
      </c>
      <c r="J108">
        <v>191.28</v>
      </c>
      <c r="K108">
        <v>188.35</v>
      </c>
      <c r="L108">
        <v>182.27</v>
      </c>
      <c r="N108">
        <v>35</v>
      </c>
      <c r="O108">
        <v>70</v>
      </c>
      <c r="P108">
        <v>65</v>
      </c>
      <c r="Q108">
        <v>46</v>
      </c>
      <c r="R108">
        <v>65</v>
      </c>
      <c r="S108">
        <v>120</v>
      </c>
      <c r="W108">
        <f t="shared" si="43"/>
        <v>80.999999999999929</v>
      </c>
      <c r="X108">
        <f t="shared" si="29"/>
        <v>166.22448979591803</v>
      </c>
      <c r="Y108">
        <f t="shared" si="30"/>
        <v>255.85714285714297</v>
      </c>
      <c r="Z108">
        <f t="shared" si="31"/>
        <v>350.26530612244881</v>
      </c>
      <c r="AA108">
        <f t="shared" si="32"/>
        <v>449.26530612244903</v>
      </c>
      <c r="AB108">
        <f t="shared" si="33"/>
        <v>553.40816326530603</v>
      </c>
      <c r="AC108">
        <f t="shared" si="34"/>
        <v>607.22448979591832</v>
      </c>
      <c r="AD108">
        <f t="shared" si="35"/>
        <v>718.89795918367315</v>
      </c>
      <c r="AF108">
        <f t="shared" si="44"/>
        <v>4.4099999999999966</v>
      </c>
      <c r="AG108">
        <f t="shared" si="36"/>
        <v>9.0499999999999829</v>
      </c>
      <c r="AH108">
        <f t="shared" si="37"/>
        <v>13.930000000000007</v>
      </c>
      <c r="AI108">
        <f t="shared" si="38"/>
        <v>19.069999999999993</v>
      </c>
      <c r="AJ108">
        <f t="shared" si="39"/>
        <v>24.460000000000008</v>
      </c>
      <c r="AK108">
        <f t="shared" si="40"/>
        <v>30.129999999999995</v>
      </c>
      <c r="AL108">
        <f t="shared" si="41"/>
        <v>33.06</v>
      </c>
      <c r="AM108">
        <f t="shared" si="42"/>
        <v>39.139999999999986</v>
      </c>
    </row>
    <row r="109" spans="4:39" x14ac:dyDescent="0.2">
      <c r="D109">
        <v>220.44</v>
      </c>
      <c r="E109">
        <v>216.27</v>
      </c>
      <c r="F109">
        <v>211.87</v>
      </c>
      <c r="G109">
        <v>207.22</v>
      </c>
      <c r="H109">
        <v>202.3</v>
      </c>
      <c r="I109">
        <v>197.04</v>
      </c>
      <c r="J109">
        <v>191.4</v>
      </c>
      <c r="K109">
        <v>188.41</v>
      </c>
      <c r="L109">
        <v>182.05</v>
      </c>
      <c r="N109">
        <v>45</v>
      </c>
      <c r="O109">
        <v>85</v>
      </c>
      <c r="P109">
        <v>74</v>
      </c>
      <c r="Q109">
        <v>45</v>
      </c>
      <c r="R109">
        <v>65</v>
      </c>
      <c r="S109">
        <v>80</v>
      </c>
      <c r="W109">
        <f t="shared" si="43"/>
        <v>76.591836734693644</v>
      </c>
      <c r="X109">
        <f t="shared" si="29"/>
        <v>157.40816326530597</v>
      </c>
      <c r="Y109">
        <f t="shared" si="30"/>
        <v>242.81632653061223</v>
      </c>
      <c r="Z109">
        <f t="shared" si="31"/>
        <v>333.18367346938749</v>
      </c>
      <c r="AA109">
        <f t="shared" si="32"/>
        <v>429.79591836734699</v>
      </c>
      <c r="AB109">
        <f t="shared" si="33"/>
        <v>533.38775510204061</v>
      </c>
      <c r="AC109">
        <f t="shared" si="34"/>
        <v>588.30612244897964</v>
      </c>
      <c r="AD109">
        <f t="shared" si="35"/>
        <v>705.12244897959147</v>
      </c>
      <c r="AF109">
        <f t="shared" si="44"/>
        <v>4.1699999999999875</v>
      </c>
      <c r="AG109">
        <f t="shared" si="36"/>
        <v>8.5699999999999932</v>
      </c>
      <c r="AH109">
        <f t="shared" si="37"/>
        <v>13.219999999999999</v>
      </c>
      <c r="AI109">
        <f t="shared" si="38"/>
        <v>18.139999999999986</v>
      </c>
      <c r="AJ109">
        <f t="shared" si="39"/>
        <v>23.400000000000006</v>
      </c>
      <c r="AK109">
        <f t="shared" si="40"/>
        <v>29.039999999999992</v>
      </c>
      <c r="AL109">
        <f t="shared" si="41"/>
        <v>32.03</v>
      </c>
      <c r="AM109">
        <f t="shared" si="42"/>
        <v>38.389999999999986</v>
      </c>
    </row>
  </sheetData>
  <phoneticPr fontId="1"/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N5</vt:lpstr>
      <vt:lpstr>bimota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ssd_danen</dc:creator>
  <cp:lastModifiedBy>荒木信哉</cp:lastModifiedBy>
  <dcterms:created xsi:type="dcterms:W3CDTF">2018-12-05T10:11:22Z</dcterms:created>
  <dcterms:modified xsi:type="dcterms:W3CDTF">2022-08-31T05:53:38Z</dcterms:modified>
</cp:coreProperties>
</file>